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4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<sst xmlns="http://schemas.openxmlformats.org/spreadsheetml/2006/main" count="520" uniqueCount="60">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</sst>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7" sqref="C1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X2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8364.300000000001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2952.1000000000004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ht="15.75">
      <c r="A10" s="4" t="s">
        <v>4</v>
      </c>
      <c r="B10" s="22">
        <f>19083.7+56.6</f>
        <v>19140.3</v>
      </c>
      <c r="C10" s="22">
        <v>2464.5</v>
      </c>
      <c r="D10" s="67"/>
      <c r="E10" s="67">
        <v>203.9</v>
      </c>
      <c r="F10" s="67">
        <v>119.8</v>
      </c>
      <c r="G10" s="67">
        <v>249.5</v>
      </c>
      <c r="H10" s="67">
        <v>28.2</v>
      </c>
      <c r="I10" s="67"/>
      <c r="J10" s="70">
        <v>94.6</v>
      </c>
      <c r="K10" s="67">
        <f>1641.4</f>
        <v>1641.4</v>
      </c>
      <c r="L10" s="67">
        <f>3692.3-8.4</f>
        <v>3683.9</v>
      </c>
      <c r="M10" s="72">
        <v>1284.9</v>
      </c>
      <c r="N10" s="67">
        <v>43.8</v>
      </c>
      <c r="O10" s="71">
        <v>45.6</v>
      </c>
      <c r="P10" s="67">
        <v>7</v>
      </c>
      <c r="Q10" s="67">
        <v>132</v>
      </c>
      <c r="R10" s="67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17722.899999999998</v>
      </c>
      <c r="AG10" s="72">
        <f>B10+C10-AF10</f>
        <v>3881.9000000000015</v>
      </c>
      <c r="AI10" s="6"/>
    </row>
    <row r="11" spans="1:35" ht="15.7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>
        <v>40.7</v>
      </c>
      <c r="G11" s="67">
        <v>134.2</v>
      </c>
      <c r="H11" s="67">
        <v>1.1</v>
      </c>
      <c r="I11" s="67"/>
      <c r="J11" s="72"/>
      <c r="K11" s="67">
        <v>1320.4</v>
      </c>
      <c r="L11" s="67">
        <v>3625.8</v>
      </c>
      <c r="M11" s="72">
        <v>1272.4</v>
      </c>
      <c r="N11" s="67"/>
      <c r="O11" s="71"/>
      <c r="P11" s="67"/>
      <c r="Q11" s="67">
        <v>130.1</v>
      </c>
      <c r="R11" s="67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16397.3</v>
      </c>
      <c r="AG11" s="72">
        <f>B11+C11-AF11</f>
        <v>2650.100000000006</v>
      </c>
      <c r="AI11" s="6"/>
    </row>
    <row r="12" spans="1:35" ht="15.75">
      <c r="A12" s="3" t="s">
        <v>2</v>
      </c>
      <c r="B12" s="29">
        <v>357.7</v>
      </c>
      <c r="C12" s="22">
        <v>299.8</v>
      </c>
      <c r="D12" s="67"/>
      <c r="E12" s="67"/>
      <c r="F12" s="67"/>
      <c r="G12" s="67">
        <v>77</v>
      </c>
      <c r="H12" s="67">
        <v>0.5</v>
      </c>
      <c r="I12" s="67"/>
      <c r="J12" s="72">
        <v>3</v>
      </c>
      <c r="K12" s="67">
        <v>170</v>
      </c>
      <c r="L12" s="67">
        <v>5.8</v>
      </c>
      <c r="M12" s="72"/>
      <c r="N12" s="67"/>
      <c r="O12" s="71">
        <v>23.6</v>
      </c>
      <c r="P12" s="67"/>
      <c r="Q12" s="67"/>
      <c r="R12" s="67"/>
      <c r="S12" s="72"/>
      <c r="T12" s="72">
        <v>4.9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284.8</v>
      </c>
      <c r="AG12" s="72">
        <f>B12+C12-AF12</f>
        <v>372.7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1073.3999999999985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79.1</v>
      </c>
      <c r="G14" s="67">
        <f t="shared" si="2"/>
        <v>38.30000000000001</v>
      </c>
      <c r="H14" s="67">
        <f t="shared" si="2"/>
        <v>26.599999999999998</v>
      </c>
      <c r="I14" s="67">
        <f t="shared" si="2"/>
        <v>0</v>
      </c>
      <c r="J14" s="67">
        <f t="shared" si="2"/>
        <v>91.6</v>
      </c>
      <c r="K14" s="67">
        <f t="shared" si="2"/>
        <v>151</v>
      </c>
      <c r="L14" s="67">
        <f t="shared" si="2"/>
        <v>52.29999999999991</v>
      </c>
      <c r="M14" s="72">
        <f t="shared" si="2"/>
        <v>12.5</v>
      </c>
      <c r="N14" s="67">
        <f t="shared" si="2"/>
        <v>43.8</v>
      </c>
      <c r="O14" s="67">
        <f t="shared" si="2"/>
        <v>22</v>
      </c>
      <c r="P14" s="67">
        <f t="shared" si="2"/>
        <v>7</v>
      </c>
      <c r="Q14" s="67">
        <f t="shared" si="2"/>
        <v>1.9000000000000057</v>
      </c>
      <c r="R14" s="67">
        <f t="shared" si="2"/>
        <v>69</v>
      </c>
      <c r="S14" s="67">
        <f t="shared" si="2"/>
        <v>12</v>
      </c>
      <c r="T14" s="67">
        <f t="shared" si="2"/>
        <v>72.30000000000004</v>
      </c>
      <c r="U14" s="67">
        <f t="shared" si="2"/>
        <v>61.700000000000045</v>
      </c>
      <c r="V14" s="67">
        <f t="shared" si="2"/>
        <v>262.8000000000002</v>
      </c>
      <c r="W14" s="67">
        <f t="shared" si="2"/>
        <v>29.5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1040.8000000000002</v>
      </c>
      <c r="AG14" s="72">
        <f>AG10-AG11-AG12-AG13</f>
        <v>859.0999999999956</v>
      </c>
      <c r="AI14" s="6"/>
    </row>
    <row r="15" spans="1:35" ht="15" customHeight="1">
      <c r="A15" s="4" t="s">
        <v>6</v>
      </c>
      <c r="B15" s="22">
        <f>83747.1+3.2+21.3</f>
        <v>83771.6</v>
      </c>
      <c r="C15" s="22">
        <v>29823.199999999997</v>
      </c>
      <c r="D15" s="73"/>
      <c r="E15" s="73"/>
      <c r="F15" s="67">
        <f>20+40.7</f>
        <v>60.7</v>
      </c>
      <c r="G15" s="67">
        <v>1437.6</v>
      </c>
      <c r="H15" s="67">
        <v>1886</v>
      </c>
      <c r="I15" s="67"/>
      <c r="J15" s="72">
        <v>1381.2</v>
      </c>
      <c r="K15" s="67">
        <f>13902.2+10550.7</f>
        <v>24452.9</v>
      </c>
      <c r="L15" s="67">
        <v>2976.1</v>
      </c>
      <c r="M15" s="72">
        <v>3278.2</v>
      </c>
      <c r="N15" s="67">
        <v>2126</v>
      </c>
      <c r="O15" s="71">
        <v>3292.8</v>
      </c>
      <c r="P15" s="67">
        <v>2453.5</v>
      </c>
      <c r="Q15" s="71">
        <v>875.9</v>
      </c>
      <c r="R15" s="67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84307.5</v>
      </c>
      <c r="AG15" s="72">
        <f aca="true" t="shared" si="3" ref="AG15:AG31">B15+C15-AF15</f>
        <v>29287.300000000003</v>
      </c>
      <c r="AI15" s="6"/>
    </row>
    <row r="16" spans="1:35" s="53" customFormat="1" ht="15" customHeight="1">
      <c r="A16" s="51" t="s">
        <v>38</v>
      </c>
      <c r="B16" s="52">
        <f>23019.6+3.2</f>
        <v>23022.8</v>
      </c>
      <c r="C16" s="52">
        <v>125.4</v>
      </c>
      <c r="D16" s="74"/>
      <c r="E16" s="74"/>
      <c r="F16" s="75">
        <v>40.7</v>
      </c>
      <c r="G16" s="75"/>
      <c r="H16" s="75"/>
      <c r="I16" s="75"/>
      <c r="J16" s="76"/>
      <c r="K16" s="75">
        <v>10550.7</v>
      </c>
      <c r="L16" s="75"/>
      <c r="M16" s="76"/>
      <c r="N16" s="75"/>
      <c r="O16" s="77"/>
      <c r="P16" s="75"/>
      <c r="Q16" s="77"/>
      <c r="R16" s="75"/>
      <c r="S16" s="76"/>
      <c r="T16" s="76"/>
      <c r="U16" s="76">
        <v>12514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23105.4</v>
      </c>
      <c r="AG16" s="88">
        <f t="shared" si="3"/>
        <v>42.79999999999927</v>
      </c>
      <c r="AH16" s="57"/>
      <c r="AI16" s="6"/>
    </row>
    <row r="17" spans="1:35" ht="15.75">
      <c r="A17" s="3" t="s">
        <v>5</v>
      </c>
      <c r="B17" s="22">
        <f>58279.96+3.2</f>
        <v>58283.159999999996</v>
      </c>
      <c r="C17" s="22">
        <v>2363.399999999994</v>
      </c>
      <c r="D17" s="67"/>
      <c r="E17" s="67"/>
      <c r="F17" s="67">
        <v>60.7</v>
      </c>
      <c r="G17" s="67"/>
      <c r="H17" s="67"/>
      <c r="I17" s="67"/>
      <c r="J17" s="72"/>
      <c r="K17" s="67">
        <f>13022.4+10550.7</f>
        <v>23573.1</v>
      </c>
      <c r="L17" s="67"/>
      <c r="M17" s="72"/>
      <c r="N17" s="67"/>
      <c r="O17" s="71"/>
      <c r="P17" s="67"/>
      <c r="Q17" s="71"/>
      <c r="R17" s="67"/>
      <c r="S17" s="72"/>
      <c r="T17" s="72"/>
      <c r="U17" s="72">
        <f>21765.1+12514</f>
        <v>34279.1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57912.899999999994</v>
      </c>
      <c r="AG17" s="72">
        <f t="shared" si="3"/>
        <v>2733.659999999996</v>
      </c>
      <c r="AH17" s="6"/>
      <c r="AI17" s="6"/>
    </row>
    <row r="18" spans="1:35" ht="15.7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>
        <v>0.9</v>
      </c>
      <c r="I18" s="67"/>
      <c r="J18" s="72">
        <v>0.3</v>
      </c>
      <c r="K18" s="67"/>
      <c r="L18" s="67"/>
      <c r="M18" s="72"/>
      <c r="N18" s="67"/>
      <c r="O18" s="71"/>
      <c r="P18" s="67"/>
      <c r="Q18" s="71"/>
      <c r="R18" s="67"/>
      <c r="S18" s="72"/>
      <c r="T18" s="72">
        <v>8.7</v>
      </c>
      <c r="U18" s="72">
        <v>9.7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19.599999999999998</v>
      </c>
      <c r="AG18" s="72">
        <f t="shared" si="3"/>
        <v>15.8</v>
      </c>
      <c r="AI18" s="6"/>
    </row>
    <row r="19" spans="1:35" ht="15.7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>
        <v>240.3</v>
      </c>
      <c r="H19" s="67">
        <v>427.1</v>
      </c>
      <c r="I19" s="67"/>
      <c r="J19" s="72">
        <v>446.9</v>
      </c>
      <c r="K19" s="67">
        <v>102.1</v>
      </c>
      <c r="L19" s="67">
        <v>46</v>
      </c>
      <c r="M19" s="72">
        <v>154.6</v>
      </c>
      <c r="N19" s="67">
        <v>766.9</v>
      </c>
      <c r="O19" s="71"/>
      <c r="P19" s="67">
        <v>945</v>
      </c>
      <c r="Q19" s="71">
        <v>400</v>
      </c>
      <c r="R19" s="67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5411.9</v>
      </c>
      <c r="AG19" s="72">
        <f t="shared" si="3"/>
        <v>2409.8999999999996</v>
      </c>
      <c r="AI19" s="6"/>
    </row>
    <row r="20" spans="1:35" ht="15.7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>
        <v>688.8</v>
      </c>
      <c r="H20" s="67">
        <v>1267.7</v>
      </c>
      <c r="I20" s="67"/>
      <c r="J20" s="72">
        <v>920.8</v>
      </c>
      <c r="K20" s="67">
        <v>531.8</v>
      </c>
      <c r="L20" s="67">
        <v>2870.4</v>
      </c>
      <c r="M20" s="72">
        <v>2522</v>
      </c>
      <c r="N20" s="67">
        <f>1076.6+267.2</f>
        <v>1343.8</v>
      </c>
      <c r="O20" s="71">
        <v>3290.1</v>
      </c>
      <c r="P20" s="67">
        <v>1467.5</v>
      </c>
      <c r="Q20" s="71">
        <v>255.7</v>
      </c>
      <c r="R20" s="67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17399.7</v>
      </c>
      <c r="AG20" s="72">
        <f t="shared" si="3"/>
        <v>19342.3</v>
      </c>
      <c r="AI20" s="6"/>
    </row>
    <row r="21" spans="1:35" ht="15.7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376.7</v>
      </c>
      <c r="N21" s="67"/>
      <c r="O21" s="71"/>
      <c r="P21" s="67"/>
      <c r="Q21" s="71"/>
      <c r="R21" s="67"/>
      <c r="S21" s="72">
        <v>419.7</v>
      </c>
      <c r="T21" s="72"/>
      <c r="U21" s="67">
        <v>11.5</v>
      </c>
      <c r="V21" s="67">
        <v>196.3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1004.2</v>
      </c>
      <c r="AG21" s="72">
        <f t="shared" si="3"/>
        <v>347.5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3674.740000000007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508.5</v>
      </c>
      <c r="H23" s="67">
        <f t="shared" si="4"/>
        <v>190.29999999999995</v>
      </c>
      <c r="I23" s="67">
        <f t="shared" si="4"/>
        <v>0</v>
      </c>
      <c r="J23" s="67">
        <f t="shared" si="4"/>
        <v>13.20000000000016</v>
      </c>
      <c r="K23" s="67">
        <f t="shared" si="4"/>
        <v>245.90000000000293</v>
      </c>
      <c r="L23" s="67">
        <f t="shared" si="4"/>
        <v>59.69999999999982</v>
      </c>
      <c r="M23" s="72">
        <f t="shared" si="4"/>
        <v>224.89999999999992</v>
      </c>
      <c r="N23" s="67">
        <f t="shared" si="4"/>
        <v>15.299999999999955</v>
      </c>
      <c r="O23" s="67">
        <f t="shared" si="4"/>
        <v>2.700000000000273</v>
      </c>
      <c r="P23" s="67">
        <f t="shared" si="4"/>
        <v>41</v>
      </c>
      <c r="Q23" s="67">
        <f t="shared" si="4"/>
        <v>220.2</v>
      </c>
      <c r="R23" s="67">
        <f t="shared" si="4"/>
        <v>109.39999999999998</v>
      </c>
      <c r="S23" s="67">
        <f t="shared" si="4"/>
        <v>431.99999999999983</v>
      </c>
      <c r="T23" s="67">
        <f t="shared" si="4"/>
        <v>14.199999999999932</v>
      </c>
      <c r="U23" s="67">
        <f t="shared" si="4"/>
        <v>462.09999999999854</v>
      </c>
      <c r="V23" s="67">
        <f t="shared" si="4"/>
        <v>20.099999999999994</v>
      </c>
      <c r="W23" s="67">
        <f t="shared" si="4"/>
        <v>-0.2999999999999998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2559.200000000001</v>
      </c>
      <c r="AG23" s="72">
        <f t="shared" si="3"/>
        <v>4652.540000000017</v>
      </c>
      <c r="AI23" s="6"/>
    </row>
    <row r="24" spans="1:35" ht="15" customHeight="1">
      <c r="A24" s="4" t="s">
        <v>7</v>
      </c>
      <c r="B24" s="22">
        <f>41417.8-99.1-467-180</f>
        <v>40671.700000000004</v>
      </c>
      <c r="C24" s="22">
        <v>7848.9000000000015</v>
      </c>
      <c r="D24" s="67"/>
      <c r="E24" s="67"/>
      <c r="F24" s="67">
        <v>50.4</v>
      </c>
      <c r="G24" s="67"/>
      <c r="H24" s="67">
        <v>1560.6</v>
      </c>
      <c r="I24" s="67"/>
      <c r="J24" s="72">
        <v>365</v>
      </c>
      <c r="K24" s="67">
        <f>382.7+21.5</f>
        <v>404.2</v>
      </c>
      <c r="L24" s="67">
        <f>377.5+9702.8</f>
        <v>10080.3</v>
      </c>
      <c r="M24" s="72"/>
      <c r="N24" s="67">
        <f>6002.3+983.7</f>
        <v>6986</v>
      </c>
      <c r="O24" s="71"/>
      <c r="P24" s="67">
        <v>102.6</v>
      </c>
      <c r="Q24" s="71">
        <v>170.9</v>
      </c>
      <c r="R24" s="71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36856.2</v>
      </c>
      <c r="AG24" s="72">
        <f t="shared" si="3"/>
        <v>11664.400000000009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>
        <v>50.4</v>
      </c>
      <c r="G25" s="75"/>
      <c r="H25" s="75">
        <v>1023.5</v>
      </c>
      <c r="I25" s="75"/>
      <c r="J25" s="76"/>
      <c r="K25" s="75">
        <v>21.4</v>
      </c>
      <c r="L25" s="75">
        <v>9702.8</v>
      </c>
      <c r="M25" s="76"/>
      <c r="N25" s="75">
        <v>983.7</v>
      </c>
      <c r="O25" s="77"/>
      <c r="P25" s="75"/>
      <c r="Q25" s="77"/>
      <c r="R25" s="77"/>
      <c r="S25" s="76">
        <v>1447.3</v>
      </c>
      <c r="T25" s="76">
        <v>3314.6</v>
      </c>
      <c r="U25" s="76">
        <v>585.3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17128.999999999996</v>
      </c>
      <c r="AG25" s="88">
        <f t="shared" si="3"/>
        <v>0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181.7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40580.9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50.4</v>
      </c>
      <c r="G32" s="67">
        <f t="shared" si="5"/>
        <v>0</v>
      </c>
      <c r="H32" s="67">
        <f t="shared" si="5"/>
        <v>1560.6</v>
      </c>
      <c r="I32" s="67">
        <f t="shared" si="5"/>
        <v>0</v>
      </c>
      <c r="J32" s="67">
        <f t="shared" si="5"/>
        <v>365</v>
      </c>
      <c r="K32" s="67">
        <f t="shared" si="5"/>
        <v>404.2</v>
      </c>
      <c r="L32" s="67">
        <f t="shared" si="5"/>
        <v>10080.3</v>
      </c>
      <c r="M32" s="72">
        <f t="shared" si="5"/>
        <v>0</v>
      </c>
      <c r="N32" s="67">
        <f t="shared" si="5"/>
        <v>6986</v>
      </c>
      <c r="O32" s="67">
        <f t="shared" si="5"/>
        <v>0</v>
      </c>
      <c r="P32" s="67">
        <f t="shared" si="5"/>
        <v>102.6</v>
      </c>
      <c r="Q32" s="67">
        <f t="shared" si="5"/>
        <v>170.9</v>
      </c>
      <c r="R32" s="67">
        <f t="shared" si="5"/>
        <v>0</v>
      </c>
      <c r="S32" s="67">
        <f t="shared" si="5"/>
        <v>1929.3</v>
      </c>
      <c r="T32" s="67">
        <f t="shared" si="5"/>
        <v>9242.8</v>
      </c>
      <c r="U32" s="67">
        <f t="shared" si="5"/>
        <v>5880.1</v>
      </c>
      <c r="V32" s="67">
        <f t="shared" si="5"/>
        <v>84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36856.2</v>
      </c>
      <c r="AG32" s="72">
        <f>AG24-AG30</f>
        <v>11482.700000000008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>
        <v>100.7</v>
      </c>
      <c r="L33" s="67"/>
      <c r="M33" s="72"/>
      <c r="N33" s="67">
        <v>125</v>
      </c>
      <c r="O33" s="71"/>
      <c r="P33" s="67"/>
      <c r="Q33" s="71"/>
      <c r="R33" s="67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432.4</v>
      </c>
      <c r="AG33" s="72">
        <f aca="true" t="shared" si="6" ref="AG33:AG38">B33+C33-AF33</f>
        <v>153.20000000000016</v>
      </c>
      <c r="AI33" s="6"/>
    </row>
    <row r="34" spans="1:35" ht="15.7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>
        <v>95.6</v>
      </c>
      <c r="L34" s="67"/>
      <c r="M34" s="72"/>
      <c r="N34" s="67"/>
      <c r="O34" s="67"/>
      <c r="P34" s="67"/>
      <c r="Q34" s="71"/>
      <c r="R34" s="67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298.7</v>
      </c>
      <c r="AG34" s="72">
        <f t="shared" si="6"/>
        <v>24.69999999999999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>
        <v>118.8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118.8</v>
      </c>
      <c r="AG36" s="72">
        <f t="shared" si="6"/>
        <v>78.2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5.1000000000000085</v>
      </c>
      <c r="L39" s="67">
        <f t="shared" si="7"/>
        <v>0</v>
      </c>
      <c r="M39" s="72">
        <f t="shared" si="7"/>
        <v>0</v>
      </c>
      <c r="N39" s="67">
        <f t="shared" si="7"/>
        <v>6.200000000000003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0.6</v>
      </c>
      <c r="T39" s="67">
        <f t="shared" si="7"/>
        <v>0.8</v>
      </c>
      <c r="U39" s="67">
        <f t="shared" si="7"/>
        <v>2.200000000000017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14.900000000000029</v>
      </c>
      <c r="AG39" s="72">
        <f>AG33-AG34-AG36-AG38-AG35-AG37</f>
        <v>50.30000000000017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>
        <v>71.3</v>
      </c>
      <c r="H40" s="67"/>
      <c r="I40" s="67"/>
      <c r="J40" s="72">
        <v>15.4</v>
      </c>
      <c r="K40" s="67"/>
      <c r="L40" s="67">
        <v>390.3</v>
      </c>
      <c r="M40" s="72">
        <v>13.8</v>
      </c>
      <c r="N40" s="67"/>
      <c r="O40" s="71">
        <v>56.1</v>
      </c>
      <c r="P40" s="67"/>
      <c r="Q40" s="71"/>
      <c r="R40" s="71"/>
      <c r="S40" s="72"/>
      <c r="T40" s="72"/>
      <c r="U40" s="72">
        <v>905.8</v>
      </c>
      <c r="V40" s="72">
        <v>4.8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1457.4999999999998</v>
      </c>
      <c r="AG40" s="72">
        <f aca="true" t="shared" si="8" ref="AG40:AG45">B40+C40-AF40</f>
        <v>205.00000000000023</v>
      </c>
      <c r="AI40" s="6"/>
    </row>
    <row r="41" spans="1:35" ht="15.7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>
        <v>377.1</v>
      </c>
      <c r="M41" s="72"/>
      <c r="N41" s="67"/>
      <c r="O41" s="71"/>
      <c r="P41" s="67"/>
      <c r="Q41" s="67"/>
      <c r="R41" s="67"/>
      <c r="S41" s="72"/>
      <c r="T41" s="72"/>
      <c r="U41" s="72">
        <v>896.5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1273.6</v>
      </c>
      <c r="AG41" s="72">
        <f t="shared" si="8"/>
        <v>101.19999999999982</v>
      </c>
      <c r="AH41" s="6"/>
      <c r="AI41" s="6"/>
    </row>
    <row r="42" spans="1:35" ht="15.7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>
        <v>10.5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10.5</v>
      </c>
      <c r="AG43" s="72">
        <f t="shared" si="8"/>
        <v>2.3000000000000007</v>
      </c>
      <c r="AI43" s="6"/>
    </row>
    <row r="44" spans="1:35" ht="15.7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>
        <v>65.8</v>
      </c>
      <c r="H44" s="67"/>
      <c r="I44" s="67"/>
      <c r="J44" s="72">
        <v>15.4</v>
      </c>
      <c r="K44" s="67"/>
      <c r="L44" s="67">
        <v>2.2</v>
      </c>
      <c r="M44" s="72"/>
      <c r="N44" s="67"/>
      <c r="O44" s="71">
        <v>56.1</v>
      </c>
      <c r="P44" s="67"/>
      <c r="Q44" s="67"/>
      <c r="R44" s="67"/>
      <c r="S44" s="72"/>
      <c r="T44" s="72"/>
      <c r="U44" s="72">
        <v>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142.2</v>
      </c>
      <c r="AG44" s="72">
        <f t="shared" si="8"/>
        <v>92.10000000000005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5.5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0.49999999999998845</v>
      </c>
      <c r="M46" s="72">
        <f t="shared" si="9"/>
        <v>13.8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6.599999999999954</v>
      </c>
      <c r="V46" s="67">
        <f t="shared" si="9"/>
        <v>4.8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31.199999999999946</v>
      </c>
      <c r="AG46" s="72">
        <f>AG40-AG41-AG42-AG43-AG44-AG45</f>
        <v>8.500000000000355</v>
      </c>
      <c r="AI46" s="6"/>
    </row>
    <row r="47" spans="1:35" ht="17.25" customHeight="1">
      <c r="A47" s="4" t="s">
        <v>43</v>
      </c>
      <c r="B47" s="29">
        <f>6488.7+7.6+1.8</f>
        <v>6498.1</v>
      </c>
      <c r="C47" s="22">
        <v>2565.699999999999</v>
      </c>
      <c r="D47" s="67"/>
      <c r="E47" s="79"/>
      <c r="F47" s="79"/>
      <c r="G47" s="79">
        <v>592.9</v>
      </c>
      <c r="H47" s="79">
        <v>250.5</v>
      </c>
      <c r="I47" s="79"/>
      <c r="J47" s="80">
        <v>1840.9</v>
      </c>
      <c r="K47" s="79">
        <v>85.5</v>
      </c>
      <c r="L47" s="79"/>
      <c r="M47" s="80"/>
      <c r="N47" s="79">
        <v>148.3</v>
      </c>
      <c r="O47" s="81">
        <v>534.2</v>
      </c>
      <c r="P47" s="79"/>
      <c r="Q47" s="79">
        <v>1861</v>
      </c>
      <c r="R47" s="79">
        <v>58.9</v>
      </c>
      <c r="S47" s="80"/>
      <c r="T47" s="80">
        <v>713.5</v>
      </c>
      <c r="U47" s="79">
        <v>44.9</v>
      </c>
      <c r="V47" s="79">
        <v>41.9</v>
      </c>
      <c r="W47" s="79">
        <v>28.7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6201.199999999999</v>
      </c>
      <c r="AG47" s="72">
        <f>B47+C47-AF47</f>
        <v>2862.6000000000004</v>
      </c>
      <c r="AI47" s="6"/>
    </row>
    <row r="48" spans="1:35" ht="15.7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54.4</v>
      </c>
      <c r="AI48" s="6"/>
    </row>
    <row r="49" spans="1:35" ht="15.75">
      <c r="A49" s="3" t="s">
        <v>16</v>
      </c>
      <c r="B49" s="22">
        <f>5747.4+7.6+220.3</f>
        <v>5975.3</v>
      </c>
      <c r="C49" s="22">
        <v>1525.8999999999996</v>
      </c>
      <c r="D49" s="67"/>
      <c r="E49" s="67"/>
      <c r="F49" s="67"/>
      <c r="G49" s="67">
        <v>582.9</v>
      </c>
      <c r="H49" s="67">
        <v>250.5</v>
      </c>
      <c r="I49" s="67"/>
      <c r="J49" s="72">
        <v>1833.3</v>
      </c>
      <c r="K49" s="67">
        <v>55</v>
      </c>
      <c r="L49" s="67"/>
      <c r="M49" s="72"/>
      <c r="N49" s="67">
        <v>120.2</v>
      </c>
      <c r="O49" s="71">
        <v>529.4</v>
      </c>
      <c r="P49" s="67"/>
      <c r="Q49" s="67">
        <v>1861</v>
      </c>
      <c r="R49" s="67">
        <v>47.8</v>
      </c>
      <c r="S49" s="72"/>
      <c r="T49" s="72">
        <v>713.5</v>
      </c>
      <c r="U49" s="67"/>
      <c r="V49" s="67">
        <f>35.2+1.8</f>
        <v>37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6030.599999999999</v>
      </c>
      <c r="AG49" s="72">
        <f>B49+C49-AF49</f>
        <v>1470.6000000000004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468.40000000000055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</v>
      </c>
      <c r="H51" s="67">
        <f t="shared" si="10"/>
        <v>0</v>
      </c>
      <c r="I51" s="67">
        <f t="shared" si="10"/>
        <v>0</v>
      </c>
      <c r="J51" s="67">
        <f t="shared" si="10"/>
        <v>7.600000000000136</v>
      </c>
      <c r="K51" s="67">
        <f t="shared" si="10"/>
        <v>30.5</v>
      </c>
      <c r="L51" s="67">
        <f t="shared" si="10"/>
        <v>0</v>
      </c>
      <c r="M51" s="72">
        <f t="shared" si="10"/>
        <v>0</v>
      </c>
      <c r="N51" s="67">
        <f t="shared" si="10"/>
        <v>28.10000000000001</v>
      </c>
      <c r="O51" s="67">
        <f t="shared" si="10"/>
        <v>4.800000000000068</v>
      </c>
      <c r="P51" s="67">
        <f t="shared" si="10"/>
        <v>0</v>
      </c>
      <c r="Q51" s="67">
        <f t="shared" si="10"/>
        <v>0</v>
      </c>
      <c r="R51" s="67">
        <f t="shared" si="10"/>
        <v>11.100000000000001</v>
      </c>
      <c r="S51" s="67">
        <f t="shared" si="10"/>
        <v>0</v>
      </c>
      <c r="T51" s="67">
        <f t="shared" si="10"/>
        <v>0</v>
      </c>
      <c r="U51" s="67">
        <f t="shared" si="10"/>
        <v>44.9</v>
      </c>
      <c r="V51" s="67">
        <f t="shared" si="10"/>
        <v>4.899999999999999</v>
      </c>
      <c r="W51" s="67">
        <f t="shared" si="10"/>
        <v>28.7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170.60000000000022</v>
      </c>
      <c r="AG51" s="72">
        <f>AG47-AG49-AG48</f>
        <v>1337.6</v>
      </c>
      <c r="AI51" s="6"/>
    </row>
    <row r="52" spans="1:35" ht="15" customHeight="1">
      <c r="A52" s="4" t="s">
        <v>0</v>
      </c>
      <c r="B52" s="22">
        <f>9469.6-56.6+5204.9</f>
        <v>14617.9</v>
      </c>
      <c r="C52" s="22">
        <v>2815.9999999999995</v>
      </c>
      <c r="D52" s="67"/>
      <c r="E52" s="67"/>
      <c r="F52" s="67"/>
      <c r="G52" s="67">
        <v>121.6</v>
      </c>
      <c r="H52" s="67">
        <v>525.1</v>
      </c>
      <c r="I52" s="67"/>
      <c r="J52" s="72">
        <v>495.6</v>
      </c>
      <c r="K52" s="67">
        <v>452.5</v>
      </c>
      <c r="L52" s="67">
        <v>67.7</v>
      </c>
      <c r="M52" s="72">
        <v>766.7</v>
      </c>
      <c r="N52" s="67">
        <v>27.8</v>
      </c>
      <c r="O52" s="71">
        <v>2611.4</v>
      </c>
      <c r="P52" s="67"/>
      <c r="Q52" s="67">
        <v>110.1</v>
      </c>
      <c r="R52" s="67">
        <v>3.8</v>
      </c>
      <c r="S52" s="72">
        <v>3.3</v>
      </c>
      <c r="T52" s="72">
        <v>441.8</v>
      </c>
      <c r="U52" s="72">
        <v>656.5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6283.9000000000015</v>
      </c>
      <c r="AG52" s="72">
        <f aca="true" t="shared" si="11" ref="AG52:AG59">B52+C52-AF52</f>
        <v>11149.999999999996</v>
      </c>
      <c r="AI52" s="6"/>
    </row>
    <row r="53" spans="1:35" ht="15" customHeight="1">
      <c r="A53" s="3" t="s">
        <v>2</v>
      </c>
      <c r="B53" s="22">
        <f>1894.6+200</f>
        <v>2094.6</v>
      </c>
      <c r="C53" s="22">
        <v>1418</v>
      </c>
      <c r="D53" s="67"/>
      <c r="E53" s="67"/>
      <c r="F53" s="67"/>
      <c r="G53" s="67">
        <v>1.6</v>
      </c>
      <c r="H53" s="67"/>
      <c r="I53" s="67"/>
      <c r="J53" s="72"/>
      <c r="K53" s="67"/>
      <c r="L53" s="67"/>
      <c r="M53" s="72"/>
      <c r="N53" s="67"/>
      <c r="O53" s="71">
        <v>2603.8</v>
      </c>
      <c r="P53" s="67"/>
      <c r="Q53" s="67"/>
      <c r="R53" s="67">
        <v>3.8</v>
      </c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2609.2000000000003</v>
      </c>
      <c r="AG53" s="72">
        <f t="shared" si="11"/>
        <v>903.3999999999996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>
        <v>111.5</v>
      </c>
      <c r="H54" s="67"/>
      <c r="I54" s="67"/>
      <c r="J54" s="72">
        <v>189.8</v>
      </c>
      <c r="K54" s="67">
        <v>1.9</v>
      </c>
      <c r="L54" s="67">
        <v>691.5</v>
      </c>
      <c r="M54" s="72">
        <v>343.2</v>
      </c>
      <c r="N54" s="67">
        <v>7.5</v>
      </c>
      <c r="O54" s="71">
        <v>137</v>
      </c>
      <c r="P54" s="67"/>
      <c r="Q54" s="71">
        <v>2.4</v>
      </c>
      <c r="R54" s="67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2553.500000000001</v>
      </c>
      <c r="AG54" s="72">
        <f t="shared" si="11"/>
        <v>843.7999999999993</v>
      </c>
      <c r="AH54" s="6"/>
      <c r="AI54" s="6"/>
    </row>
    <row r="55" spans="1:35" ht="15.7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>
        <v>494.6</v>
      </c>
      <c r="M55" s="72"/>
      <c r="N55" s="67"/>
      <c r="O55" s="71"/>
      <c r="P55" s="67"/>
      <c r="Q55" s="71"/>
      <c r="R55" s="67"/>
      <c r="S55" s="72"/>
      <c r="T55" s="72"/>
      <c r="U55" s="72">
        <v>11.4</v>
      </c>
      <c r="V55" s="72">
        <v>607.6</v>
      </c>
      <c r="W55" s="72">
        <v>26.4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1140</v>
      </c>
      <c r="AG55" s="72">
        <f t="shared" si="11"/>
        <v>230.39999999999986</v>
      </c>
      <c r="AH55" s="6"/>
      <c r="AI55" s="6"/>
    </row>
    <row r="56" spans="1:35" ht="15" customHeight="1">
      <c r="A56" s="3" t="s">
        <v>1</v>
      </c>
      <c r="B56" s="22">
        <v>7.5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>
        <v>7.5</v>
      </c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7.5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>
        <v>98.5</v>
      </c>
      <c r="M57" s="72"/>
      <c r="N57" s="67"/>
      <c r="O57" s="71"/>
      <c r="P57" s="67"/>
      <c r="Q57" s="71"/>
      <c r="R57" s="67">
        <v>76.9</v>
      </c>
      <c r="S57" s="72">
        <v>0.5</v>
      </c>
      <c r="T57" s="72"/>
      <c r="U57" s="72"/>
      <c r="V57" s="72"/>
      <c r="W57" s="72">
        <v>2.2</v>
      </c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178.1</v>
      </c>
      <c r="AG57" s="72">
        <f t="shared" si="11"/>
        <v>406.1</v>
      </c>
      <c r="AI57" s="6"/>
    </row>
    <row r="58" spans="1:35" ht="15.75">
      <c r="A58" s="3" t="s">
        <v>16</v>
      </c>
      <c r="B58" s="29">
        <f>17+8.7</f>
        <v>25.7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>
        <v>45.9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45.9</v>
      </c>
      <c r="AG58" s="72">
        <f t="shared" si="11"/>
        <v>8.699999999999996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1062.2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111.5</v>
      </c>
      <c r="H60" s="67">
        <f t="shared" si="12"/>
        <v>0</v>
      </c>
      <c r="I60" s="67">
        <f t="shared" si="12"/>
        <v>0</v>
      </c>
      <c r="J60" s="67">
        <f t="shared" si="12"/>
        <v>189.8</v>
      </c>
      <c r="K60" s="67">
        <f t="shared" si="12"/>
        <v>1.9</v>
      </c>
      <c r="L60" s="67">
        <f t="shared" si="12"/>
        <v>98.39999999999998</v>
      </c>
      <c r="M60" s="72">
        <f t="shared" si="12"/>
        <v>343.2</v>
      </c>
      <c r="N60" s="67">
        <f t="shared" si="12"/>
        <v>0</v>
      </c>
      <c r="O60" s="67">
        <f t="shared" si="12"/>
        <v>137</v>
      </c>
      <c r="P60" s="67">
        <f t="shared" si="12"/>
        <v>0</v>
      </c>
      <c r="Q60" s="67">
        <f t="shared" si="12"/>
        <v>2.4</v>
      </c>
      <c r="R60" s="67">
        <f t="shared" si="12"/>
        <v>20.1</v>
      </c>
      <c r="S60" s="67">
        <f t="shared" si="12"/>
        <v>6.9</v>
      </c>
      <c r="T60" s="67">
        <f t="shared" si="12"/>
        <v>0</v>
      </c>
      <c r="U60" s="67">
        <f t="shared" si="12"/>
        <v>0</v>
      </c>
      <c r="V60" s="67">
        <f t="shared" si="12"/>
        <v>38.10000000000002</v>
      </c>
      <c r="W60" s="67">
        <f t="shared" si="12"/>
        <v>232.70000000000002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1182.000000000001</v>
      </c>
      <c r="AG60" s="72">
        <f>AG54-AG55-AG57-AG59-AG56-AG58</f>
        <v>198.5999999999994</v>
      </c>
      <c r="AI60" s="6"/>
    </row>
    <row r="61" spans="1:35" ht="15" customHeight="1">
      <c r="A61" s="4" t="s">
        <v>10</v>
      </c>
      <c r="B61" s="22">
        <f>92+25</f>
        <v>117</v>
      </c>
      <c r="C61" s="22">
        <v>14.400000000000006</v>
      </c>
      <c r="D61" s="67"/>
      <c r="E61" s="67"/>
      <c r="F61" s="67"/>
      <c r="G61" s="67"/>
      <c r="H61" s="67">
        <v>25.1</v>
      </c>
      <c r="I61" s="67"/>
      <c r="J61" s="72"/>
      <c r="K61" s="67"/>
      <c r="L61" s="67">
        <v>13.5</v>
      </c>
      <c r="M61" s="72"/>
      <c r="N61" s="67"/>
      <c r="O61" s="71"/>
      <c r="P61" s="67"/>
      <c r="Q61" s="71">
        <v>2.2</v>
      </c>
      <c r="R61" s="67"/>
      <c r="S61" s="72">
        <v>2</v>
      </c>
      <c r="T61" s="72">
        <v>16.6</v>
      </c>
      <c r="U61" s="72">
        <v>22.9</v>
      </c>
      <c r="V61" s="72">
        <v>12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>
        <v>70.2</v>
      </c>
      <c r="H62" s="67">
        <v>233.5</v>
      </c>
      <c r="I62" s="67"/>
      <c r="J62" s="72"/>
      <c r="K62" s="67">
        <v>966</v>
      </c>
      <c r="L62" s="67">
        <v>52.6</v>
      </c>
      <c r="M62" s="72">
        <v>123</v>
      </c>
      <c r="N62" s="67">
        <v>9.9</v>
      </c>
      <c r="O62" s="71"/>
      <c r="P62" s="67"/>
      <c r="Q62" s="71">
        <v>532.3</v>
      </c>
      <c r="R62" s="67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4161.9</v>
      </c>
      <c r="AG62" s="72">
        <f t="shared" si="14"/>
        <v>3509</v>
      </c>
      <c r="AI62" s="6"/>
    </row>
    <row r="63" spans="1:35" ht="15.7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>
        <v>792.3</v>
      </c>
      <c r="L63" s="67"/>
      <c r="M63" s="72"/>
      <c r="N63" s="67">
        <v>9.9</v>
      </c>
      <c r="O63" s="71"/>
      <c r="P63" s="67"/>
      <c r="Q63" s="71"/>
      <c r="R63" s="67"/>
      <c r="S63" s="72"/>
      <c r="T63" s="72"/>
      <c r="U63" s="72">
        <v>66.7</v>
      </c>
      <c r="V63" s="72">
        <v>1210.9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2079.8</v>
      </c>
      <c r="AG63" s="72">
        <f t="shared" si="14"/>
        <v>704.3000000000002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535.2</v>
      </c>
      <c r="C65" s="22">
        <v>329.5</v>
      </c>
      <c r="D65" s="67"/>
      <c r="E65" s="67"/>
      <c r="F65" s="67"/>
      <c r="G65" s="67">
        <v>6.6</v>
      </c>
      <c r="H65" s="67"/>
      <c r="I65" s="67"/>
      <c r="J65" s="72"/>
      <c r="K65" s="67">
        <v>70.1</v>
      </c>
      <c r="L65" s="67"/>
      <c r="M65" s="72"/>
      <c r="N65" s="67"/>
      <c r="O65" s="71"/>
      <c r="P65" s="67"/>
      <c r="Q65" s="71">
        <v>102.1</v>
      </c>
      <c r="R65" s="67">
        <v>3.2</v>
      </c>
      <c r="S65" s="72"/>
      <c r="T65" s="72"/>
      <c r="U65" s="72"/>
      <c r="V65" s="72">
        <v>185.8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367.79999999999995</v>
      </c>
      <c r="AG65" s="72">
        <f t="shared" si="14"/>
        <v>496.9000000000001</v>
      </c>
      <c r="AH65" s="6"/>
      <c r="AI65" s="6"/>
    </row>
    <row r="66" spans="1:35" ht="15.7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>
        <v>2.4</v>
      </c>
      <c r="H66" s="67"/>
      <c r="I66" s="67"/>
      <c r="J66" s="72"/>
      <c r="K66" s="67">
        <v>14.5</v>
      </c>
      <c r="L66" s="67"/>
      <c r="M66" s="72"/>
      <c r="N66" s="67"/>
      <c r="O66" s="71"/>
      <c r="P66" s="67"/>
      <c r="Q66" s="67">
        <v>23</v>
      </c>
      <c r="R66" s="67"/>
      <c r="S66" s="72"/>
      <c r="T66" s="72"/>
      <c r="U66" s="72"/>
      <c r="V66" s="72">
        <v>268</v>
      </c>
      <c r="W66" s="72">
        <v>5.9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313.79999999999995</v>
      </c>
      <c r="AG66" s="72">
        <f t="shared" si="14"/>
        <v>114.80000000000007</v>
      </c>
      <c r="AI66" s="6"/>
    </row>
    <row r="67" spans="1:35" ht="15.7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>
        <v>242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242</v>
      </c>
      <c r="AG67" s="72">
        <f t="shared" si="14"/>
        <v>437</v>
      </c>
      <c r="AI67" s="6"/>
    </row>
    <row r="68" spans="1:35" ht="15.7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61.199999999999996</v>
      </c>
      <c r="H68" s="67">
        <f t="shared" si="15"/>
        <v>233.5</v>
      </c>
      <c r="I68" s="67">
        <f t="shared" si="15"/>
        <v>0</v>
      </c>
      <c r="J68" s="67">
        <f t="shared" si="15"/>
        <v>0</v>
      </c>
      <c r="K68" s="67">
        <f t="shared" si="15"/>
        <v>89.10000000000005</v>
      </c>
      <c r="L68" s="67">
        <f t="shared" si="15"/>
        <v>52.6</v>
      </c>
      <c r="M68" s="72">
        <f t="shared" si="15"/>
        <v>123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165.19999999999996</v>
      </c>
      <c r="R68" s="67">
        <f t="shared" si="15"/>
        <v>5.1000000000000005</v>
      </c>
      <c r="S68" s="67">
        <f t="shared" si="15"/>
        <v>0</v>
      </c>
      <c r="T68" s="67">
        <f t="shared" si="15"/>
        <v>75.6</v>
      </c>
      <c r="U68" s="67">
        <f t="shared" si="15"/>
        <v>246.7</v>
      </c>
      <c r="V68" s="67">
        <f t="shared" si="15"/>
        <v>106.49999999999994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1158.5</v>
      </c>
      <c r="AG68" s="72">
        <f>AG62-AG63-AG66-AG67-AG65-AG64</f>
        <v>1755.9999999999995</v>
      </c>
      <c r="AI68" s="6"/>
    </row>
    <row r="69" spans="1:35" ht="31.5">
      <c r="A69" s="4" t="s">
        <v>45</v>
      </c>
      <c r="B69" s="22">
        <f>2033.6+50</f>
        <v>2083.6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72">
        <v>871.8</v>
      </c>
      <c r="N69" s="67"/>
      <c r="O69" s="67"/>
      <c r="P69" s="67">
        <v>893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1764.8</v>
      </c>
      <c r="AG69" s="89">
        <f aca="true" t="shared" si="16" ref="AG69:AG92">B69+C69-AF69</f>
        <v>337.10000000000014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>
        <v>898.6</v>
      </c>
      <c r="I71" s="79"/>
      <c r="J71" s="80"/>
      <c r="K71" s="79"/>
      <c r="L71" s="79"/>
      <c r="M71" s="80"/>
      <c r="N71" s="79"/>
      <c r="O71" s="79"/>
      <c r="P71" s="79"/>
      <c r="Q71" s="81"/>
      <c r="R71" s="79">
        <v>55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1423.2</v>
      </c>
      <c r="AG71" s="89">
        <f t="shared" si="16"/>
        <v>1321.8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1968.1+10-65.8</f>
        <v>1912.3</v>
      </c>
      <c r="C72" s="22">
        <v>1395.4999999999998</v>
      </c>
      <c r="D72" s="67"/>
      <c r="E72" s="67">
        <v>53.3</v>
      </c>
      <c r="F72" s="67">
        <v>109</v>
      </c>
      <c r="G72" s="67">
        <v>1.4</v>
      </c>
      <c r="H72" s="67">
        <v>1024.1</v>
      </c>
      <c r="I72" s="67"/>
      <c r="J72" s="72">
        <v>19.8</v>
      </c>
      <c r="K72" s="67">
        <v>10</v>
      </c>
      <c r="L72" s="67">
        <v>115.6</v>
      </c>
      <c r="M72" s="72">
        <v>53.3</v>
      </c>
      <c r="N72" s="67">
        <v>13.7</v>
      </c>
      <c r="O72" s="67">
        <v>22.1</v>
      </c>
      <c r="P72" s="67">
        <v>4.9</v>
      </c>
      <c r="Q72" s="71"/>
      <c r="R72" s="67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1974.1999999999998</v>
      </c>
      <c r="AG72" s="89">
        <f t="shared" si="16"/>
        <v>1333.6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>
        <v>80.5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>
        <v>1.8</v>
      </c>
      <c r="G74" s="67">
        <v>1.1</v>
      </c>
      <c r="H74" s="67">
        <v>124.9</v>
      </c>
      <c r="I74" s="67"/>
      <c r="J74" s="72"/>
      <c r="K74" s="67"/>
      <c r="L74" s="67">
        <f>24.9+29.8</f>
        <v>54.7</v>
      </c>
      <c r="M74" s="72"/>
      <c r="N74" s="67"/>
      <c r="O74" s="67">
        <v>0.5</v>
      </c>
      <c r="P74" s="67">
        <v>0.6</v>
      </c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236.9</v>
      </c>
      <c r="AG74" s="89">
        <f t="shared" si="16"/>
        <v>332.5999999999999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>
        <v>7.7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7.7</v>
      </c>
      <c r="AG75" s="89">
        <f t="shared" si="16"/>
        <v>17.8</v>
      </c>
      <c r="AI75" s="6"/>
    </row>
    <row r="76" spans="1:35" s="11" customFormat="1" ht="15.7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>
        <v>76.4</v>
      </c>
      <c r="L76" s="79"/>
      <c r="M76" s="80"/>
      <c r="N76" s="79"/>
      <c r="O76" s="79"/>
      <c r="P76" s="79"/>
      <c r="Q76" s="81"/>
      <c r="R76" s="79"/>
      <c r="S76" s="80"/>
      <c r="T76" s="80"/>
      <c r="U76" s="79">
        <v>140.9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217.3</v>
      </c>
      <c r="AG76" s="89">
        <f t="shared" si="16"/>
        <v>30.599999999999994</v>
      </c>
      <c r="AI76" s="6"/>
    </row>
    <row r="77" spans="1:35" s="11" customFormat="1" ht="15.7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>
        <v>59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82.2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141.2</v>
      </c>
      <c r="AG77" s="89">
        <f t="shared" si="16"/>
        <v>3.8000000000000114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>
        <v>7.4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89">
        <f t="shared" si="16"/>
        <v>8.500000000000002</v>
      </c>
      <c r="AI80" s="6"/>
    </row>
    <row r="81" spans="1:35" s="11" customFormat="1" ht="15.7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>
        <v>29.5</v>
      </c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29.5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>
        <v>1136.8</v>
      </c>
      <c r="H89" s="67">
        <v>45.8</v>
      </c>
      <c r="I89" s="67"/>
      <c r="J89" s="67"/>
      <c r="K89" s="67"/>
      <c r="L89" s="67">
        <v>142.4</v>
      </c>
      <c r="M89" s="72"/>
      <c r="N89" s="67"/>
      <c r="O89" s="67"/>
      <c r="P89" s="67"/>
      <c r="Q89" s="67">
        <v>633.4</v>
      </c>
      <c r="R89" s="67"/>
      <c r="S89" s="72">
        <v>904.4</v>
      </c>
      <c r="T89" s="72"/>
      <c r="U89" s="67">
        <v>5049.6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7912.400000000001</v>
      </c>
      <c r="AG89" s="72">
        <f t="shared" si="16"/>
        <v>2162.000000000001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>
        <v>1886.8</v>
      </c>
      <c r="I90" s="67"/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6"/>
    </row>
    <row r="92" spans="1:34" ht="15.75">
      <c r="A92" s="4" t="s">
        <v>37</v>
      </c>
      <c r="B92" s="22">
        <v>22098</v>
      </c>
      <c r="C92" s="22">
        <f>18420.7+1.8</f>
        <v>18422.5</v>
      </c>
      <c r="D92" s="67"/>
      <c r="E92" s="67">
        <v>20631.5</v>
      </c>
      <c r="F92" s="67">
        <v>2864.5</v>
      </c>
      <c r="G92" s="67">
        <v>2072.8</v>
      </c>
      <c r="H92" s="67"/>
      <c r="I92" s="67"/>
      <c r="J92" s="67">
        <v>10611.8</v>
      </c>
      <c r="K92" s="67">
        <v>26.4</v>
      </c>
      <c r="L92" s="67">
        <v>-6447.8</v>
      </c>
      <c r="M92" s="72">
        <v>-3782.8</v>
      </c>
      <c r="N92" s="67">
        <v>-4677.3</v>
      </c>
      <c r="O92" s="67">
        <v>4676.1</v>
      </c>
      <c r="P92" s="67"/>
      <c r="Q92" s="67">
        <v>-2746.7</v>
      </c>
      <c r="R92" s="67"/>
      <c r="S92" s="72">
        <v>-2356.3</v>
      </c>
      <c r="T92" s="72"/>
      <c r="U92" s="67"/>
      <c r="V92" s="67">
        <v>-5820.8</v>
      </c>
      <c r="W92" s="67">
        <v>6091.9</v>
      </c>
      <c r="X92" s="72">
        <v>14434.9</v>
      </c>
      <c r="Y92" s="72"/>
      <c r="Z92" s="72"/>
      <c r="AA92" s="72"/>
      <c r="AB92" s="67"/>
      <c r="AC92" s="67"/>
      <c r="AD92" s="67"/>
      <c r="AE92" s="67"/>
      <c r="AF92" s="71">
        <f t="shared" si="13"/>
        <v>35578.200000000004</v>
      </c>
      <c r="AG92" s="72">
        <f t="shared" si="16"/>
        <v>4942.299999999996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8364.300000000001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2952.1000000000004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6291.6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-1373.5999999999997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25" sqref="V25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20029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-19071.800000000003</v>
      </c>
      <c r="AF7" s="54"/>
      <c r="AG7" s="40"/>
    </row>
    <row r="8" spans="1:55" ht="18" customHeight="1">
      <c r="A8" s="47" t="s">
        <v>30</v>
      </c>
      <c r="B8" s="33">
        <f>SUM(E8:AB8)</f>
        <v>8441155.71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8312770.41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8333759.809999999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15927.699999999999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17463.5</v>
      </c>
      <c r="M9" s="90">
        <f t="shared" si="0"/>
        <v>32747.3</v>
      </c>
      <c r="N9" s="68">
        <f t="shared" si="0"/>
        <v>6069.400000000001</v>
      </c>
      <c r="O9" s="68">
        <f t="shared" si="0"/>
        <v>567.3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7746.900000000001</v>
      </c>
      <c r="T9" s="68">
        <f t="shared" si="0"/>
        <v>19571.000000000004</v>
      </c>
      <c r="U9" s="68">
        <f t="shared" si="0"/>
        <v>40987.70000000001</v>
      </c>
      <c r="V9" s="68">
        <f t="shared" si="0"/>
        <v>15957.900000000001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192683.40000000005</v>
      </c>
      <c r="AG9" s="90">
        <f>AG10+AG15+AG24+AG33+AG47+AG52+AG54+AG61+AG62+AG71+AG72+AG76+AG88+AG81+AG83+AG82+AG69+AG89+AG91+AG90+AG70+AG40+AG92</f>
        <v>85059.30000000003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53.3</v>
      </c>
      <c r="P10" s="67">
        <v>22.9</v>
      </c>
      <c r="Q10" s="67">
        <v>6.8</v>
      </c>
      <c r="R10" s="67">
        <v>6.4</v>
      </c>
      <c r="S10" s="72">
        <v>20.7</v>
      </c>
      <c r="T10" s="72">
        <v>958.9</v>
      </c>
      <c r="U10" s="72">
        <v>962.6</v>
      </c>
      <c r="V10" s="72">
        <v>6238.3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16074.3</v>
      </c>
      <c r="AG10" s="72">
        <f>B10+C10-AF10</f>
        <v>6890.000000000004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2969.6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15471.800000000001</v>
      </c>
      <c r="AG11" s="72">
        <f>B11+C11-AF11</f>
        <v>5676.5000000000055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156.9+1.2</f>
        <v>158.1</v>
      </c>
      <c r="M12" s="72"/>
      <c r="N12" s="67">
        <v>5.1</v>
      </c>
      <c r="O12" s="71"/>
      <c r="P12" s="67"/>
      <c r="Q12" s="67">
        <v>2.6</v>
      </c>
      <c r="R12" s="67"/>
      <c r="S12" s="72"/>
      <c r="T12" s="72"/>
      <c r="U12" s="72"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171.4</v>
      </c>
      <c r="AG12" s="72">
        <f>B12+C12-AF12</f>
        <v>188.1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21.900000000000006</v>
      </c>
      <c r="M14" s="72">
        <f t="shared" si="2"/>
        <v>5.800000000000182</v>
      </c>
      <c r="N14" s="67">
        <f t="shared" si="2"/>
        <v>37.500000000000135</v>
      </c>
      <c r="O14" s="67">
        <f t="shared" si="2"/>
        <v>20.099999999999994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20.7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431.10000000000014</v>
      </c>
      <c r="AG14" s="72">
        <f>AG10-AG11-AG12-AG13</f>
        <v>1025.3999999999983</v>
      </c>
      <c r="AI14" s="6"/>
    </row>
    <row r="15" spans="1:35" ht="15" customHeight="1">
      <c r="A15" s="4" t="s">
        <v>6</v>
      </c>
      <c r="B15" s="22">
        <f>78673.8+7.6</f>
        <v>78681.40000000001</v>
      </c>
      <c r="C15" s="22">
        <v>29287.300000000003</v>
      </c>
      <c r="D15" s="73"/>
      <c r="E15" s="73">
        <v>629.5</v>
      </c>
      <c r="F15" s="67">
        <v>733.5</v>
      </c>
      <c r="G15" s="67">
        <v>255.6</v>
      </c>
      <c r="H15" s="67">
        <v>2756.8</v>
      </c>
      <c r="I15" s="67"/>
      <c r="J15" s="72">
        <f>628.6+8.7</f>
        <v>637.3000000000001</v>
      </c>
      <c r="K15" s="67">
        <v>2675.8</v>
      </c>
      <c r="L15" s="67">
        <v>1146.4</v>
      </c>
      <c r="M15" s="72">
        <f>15913.4+10597.9</f>
        <v>26511.3</v>
      </c>
      <c r="N15" s="67">
        <v>989.9</v>
      </c>
      <c r="O15" s="71">
        <v>15.5</v>
      </c>
      <c r="P15" s="67">
        <v>1558</v>
      </c>
      <c r="Q15" s="71">
        <v>1305.3</v>
      </c>
      <c r="R15" s="67">
        <v>494.8</v>
      </c>
      <c r="S15" s="72">
        <v>1064</v>
      </c>
      <c r="T15" s="72">
        <v>1049.8</v>
      </c>
      <c r="U15" s="72">
        <f>22080.9+12396.7</f>
        <v>34477.600000000006</v>
      </c>
      <c r="V15" s="72">
        <v>93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76394.1</v>
      </c>
      <c r="AG15" s="72">
        <f aca="true" t="shared" si="3" ref="AG15:AG31">B15+C15-AF15</f>
        <v>31574.600000000006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42.79999999999927</v>
      </c>
      <c r="D16" s="74"/>
      <c r="E16" s="74"/>
      <c r="F16" s="75"/>
      <c r="G16" s="75"/>
      <c r="H16" s="75"/>
      <c r="I16" s="75"/>
      <c r="J16" s="76">
        <v>8.7</v>
      </c>
      <c r="K16" s="75"/>
      <c r="L16" s="75"/>
      <c r="M16" s="76">
        <v>10597.9</v>
      </c>
      <c r="N16" s="75"/>
      <c r="O16" s="77"/>
      <c r="P16" s="75"/>
      <c r="Q16" s="77"/>
      <c r="R16" s="75"/>
      <c r="S16" s="76"/>
      <c r="T16" s="76"/>
      <c r="U16" s="76">
        <v>12396.7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23003.300000000003</v>
      </c>
      <c r="AG16" s="88">
        <f t="shared" si="3"/>
        <v>59.09999999999491</v>
      </c>
      <c r="AH16" s="57"/>
      <c r="AI16" s="6"/>
    </row>
    <row r="17" spans="1:35" ht="15.75">
      <c r="A17" s="3" t="s">
        <v>5</v>
      </c>
      <c r="B17" s="22">
        <v>61793.1</v>
      </c>
      <c r="C17" s="22">
        <v>2733.659999999996</v>
      </c>
      <c r="D17" s="67"/>
      <c r="E17" s="67">
        <v>5.3</v>
      </c>
      <c r="F17" s="67">
        <v>4.8</v>
      </c>
      <c r="G17" s="67"/>
      <c r="H17" s="67"/>
      <c r="I17" s="67"/>
      <c r="J17" s="72">
        <v>8.7</v>
      </c>
      <c r="K17" s="67"/>
      <c r="L17" s="67"/>
      <c r="M17" s="72">
        <f>13704.4+10597.9</f>
        <v>24302.3</v>
      </c>
      <c r="N17" s="67"/>
      <c r="O17" s="71"/>
      <c r="P17" s="67"/>
      <c r="Q17" s="71"/>
      <c r="R17" s="67"/>
      <c r="S17" s="72"/>
      <c r="T17" s="72"/>
      <c r="U17" s="72">
        <f>21312.7+12396.7</f>
        <v>33709.4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58030.5</v>
      </c>
      <c r="AG17" s="72">
        <f t="shared" si="3"/>
        <v>6496.259999999995</v>
      </c>
      <c r="AH17" s="6"/>
      <c r="AI17" s="6"/>
    </row>
    <row r="18" spans="1:35" ht="15.75">
      <c r="A18" s="3" t="s">
        <v>3</v>
      </c>
      <c r="B18" s="22"/>
      <c r="C18" s="22">
        <v>15.8</v>
      </c>
      <c r="D18" s="67"/>
      <c r="E18" s="67"/>
      <c r="F18" s="67"/>
      <c r="G18" s="67"/>
      <c r="H18" s="67">
        <v>0.3</v>
      </c>
      <c r="I18" s="67"/>
      <c r="J18" s="72">
        <v>0.4</v>
      </c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0.7</v>
      </c>
      <c r="AG18" s="72">
        <f t="shared" si="3"/>
        <v>15.100000000000001</v>
      </c>
      <c r="AI18" s="6"/>
    </row>
    <row r="19" spans="1:35" ht="15.75">
      <c r="A19" s="3" t="s">
        <v>1</v>
      </c>
      <c r="B19" s="22">
        <v>5306.4</v>
      </c>
      <c r="C19" s="22">
        <v>2409.8999999999996</v>
      </c>
      <c r="D19" s="67"/>
      <c r="E19" s="67">
        <v>363.3</v>
      </c>
      <c r="F19" s="67">
        <v>73.4</v>
      </c>
      <c r="G19" s="67">
        <v>41.9</v>
      </c>
      <c r="H19" s="67">
        <v>403.7</v>
      </c>
      <c r="I19" s="67"/>
      <c r="J19" s="72">
        <v>10.1</v>
      </c>
      <c r="K19" s="67">
        <v>702.9</v>
      </c>
      <c r="L19" s="67">
        <v>518</v>
      </c>
      <c r="M19" s="72">
        <v>32.3</v>
      </c>
      <c r="N19" s="67">
        <v>798.8</v>
      </c>
      <c r="O19" s="71"/>
      <c r="P19" s="67">
        <v>479.5</v>
      </c>
      <c r="Q19" s="71">
        <v>841.8</v>
      </c>
      <c r="R19" s="67">
        <v>9.7</v>
      </c>
      <c r="S19" s="72">
        <v>390.5</v>
      </c>
      <c r="T19" s="72">
        <v>203.2</v>
      </c>
      <c r="U19" s="72">
        <v>283.8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5152.900000000001</v>
      </c>
      <c r="AG19" s="72">
        <f t="shared" si="3"/>
        <v>2563.3999999999987</v>
      </c>
      <c r="AI19" s="6"/>
    </row>
    <row r="20" spans="1:35" ht="15.75">
      <c r="A20" s="3" t="s">
        <v>2</v>
      </c>
      <c r="B20" s="22">
        <v>6956.5</v>
      </c>
      <c r="C20" s="22">
        <v>19342.3</v>
      </c>
      <c r="D20" s="67"/>
      <c r="E20" s="67">
        <v>65.1</v>
      </c>
      <c r="F20" s="67">
        <v>547.6</v>
      </c>
      <c r="G20" s="67">
        <v>206.2</v>
      </c>
      <c r="H20" s="67">
        <v>1957.7</v>
      </c>
      <c r="I20" s="67"/>
      <c r="J20" s="72">
        <v>517</v>
      </c>
      <c r="K20" s="67">
        <v>1972.2</v>
      </c>
      <c r="L20" s="67">
        <v>544.3</v>
      </c>
      <c r="M20" s="72">
        <v>1550.3</v>
      </c>
      <c r="N20" s="67">
        <v>130.4</v>
      </c>
      <c r="O20" s="71"/>
      <c r="P20" s="67">
        <v>1057.3</v>
      </c>
      <c r="Q20" s="71">
        <v>163.5</v>
      </c>
      <c r="R20" s="67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9457.400000000001</v>
      </c>
      <c r="AG20" s="72">
        <f t="shared" si="3"/>
        <v>16841.399999999998</v>
      </c>
      <c r="AI20" s="6"/>
    </row>
    <row r="21" spans="1:35" ht="15.75">
      <c r="A21" s="3" t="s">
        <v>16</v>
      </c>
      <c r="B21" s="22">
        <f>1151.3-2</f>
        <v>1149.3</v>
      </c>
      <c r="C21" s="22">
        <v>347.5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194.7</v>
      </c>
      <c r="N21" s="67"/>
      <c r="O21" s="71"/>
      <c r="P21" s="67"/>
      <c r="Q21" s="71"/>
      <c r="R21" s="67">
        <v>350.5</v>
      </c>
      <c r="S21" s="72"/>
      <c r="T21" s="72">
        <v>306</v>
      </c>
      <c r="U21" s="67">
        <v>128.8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</v>
      </c>
      <c r="AG21" s="72">
        <f t="shared" si="3"/>
        <v>516.8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3476.1000000000104</v>
      </c>
      <c r="C23" s="22">
        <v>4652.540000000017</v>
      </c>
      <c r="D23" s="67">
        <f aca="true" t="shared" si="4" ref="D23:AD23">D15-D17-D18-D19-D20-D21-D22</f>
        <v>0</v>
      </c>
      <c r="E23" s="67">
        <f t="shared" si="4"/>
        <v>195.80000000000004</v>
      </c>
      <c r="F23" s="67">
        <f t="shared" si="4"/>
        <v>107.70000000000005</v>
      </c>
      <c r="G23" s="67">
        <f t="shared" si="4"/>
        <v>7.5</v>
      </c>
      <c r="H23" s="67">
        <f t="shared" si="4"/>
        <v>395.10000000000014</v>
      </c>
      <c r="I23" s="67">
        <f t="shared" si="4"/>
        <v>0</v>
      </c>
      <c r="J23" s="67">
        <f t="shared" si="4"/>
        <v>101.10000000000002</v>
      </c>
      <c r="K23" s="67">
        <f t="shared" si="4"/>
        <v>0.7000000000000455</v>
      </c>
      <c r="L23" s="67">
        <f t="shared" si="4"/>
        <v>84.10000000000014</v>
      </c>
      <c r="M23" s="72">
        <f t="shared" si="4"/>
        <v>431.6999999999999</v>
      </c>
      <c r="N23" s="67">
        <f t="shared" si="4"/>
        <v>60.70000000000002</v>
      </c>
      <c r="O23" s="67">
        <f t="shared" si="4"/>
        <v>15.5</v>
      </c>
      <c r="P23" s="67">
        <f t="shared" si="4"/>
        <v>21.200000000000045</v>
      </c>
      <c r="Q23" s="67">
        <f t="shared" si="4"/>
        <v>300</v>
      </c>
      <c r="R23" s="67">
        <f t="shared" si="4"/>
        <v>20.5</v>
      </c>
      <c r="S23" s="67">
        <f t="shared" si="4"/>
        <v>385.8</v>
      </c>
      <c r="T23" s="67">
        <f t="shared" si="4"/>
        <v>278.19999999999993</v>
      </c>
      <c r="U23" s="67">
        <f t="shared" si="4"/>
        <v>276.0000000000044</v>
      </c>
      <c r="V23" s="67">
        <f t="shared" si="4"/>
        <v>91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2772.600000000005</v>
      </c>
      <c r="AG23" s="72">
        <f t="shared" si="3"/>
        <v>5356.040000000023</v>
      </c>
      <c r="AI23" s="6"/>
    </row>
    <row r="24" spans="1:35" ht="15" customHeight="1">
      <c r="A24" s="4" t="s">
        <v>7</v>
      </c>
      <c r="B24" s="22">
        <v>43035.5</v>
      </c>
      <c r="C24" s="22">
        <v>11664.400000000009</v>
      </c>
      <c r="D24" s="67"/>
      <c r="E24" s="67">
        <f>112+0.7</f>
        <v>112.7</v>
      </c>
      <c r="F24" s="67">
        <v>344.2</v>
      </c>
      <c r="G24" s="67"/>
      <c r="H24" s="67">
        <v>2929.9</v>
      </c>
      <c r="I24" s="67"/>
      <c r="J24" s="72">
        <f>1165.4+743.9</f>
        <v>1909.3000000000002</v>
      </c>
      <c r="K24" s="67"/>
      <c r="L24" s="67">
        <f>679.4+7774.7</f>
        <v>8454.1</v>
      </c>
      <c r="M24" s="72">
        <v>2133.2</v>
      </c>
      <c r="N24" s="67">
        <f>898.2+803.2</f>
        <v>1701.4</v>
      </c>
      <c r="O24" s="71">
        <v>71.5</v>
      </c>
      <c r="P24" s="67">
        <v>33.9</v>
      </c>
      <c r="Q24" s="71"/>
      <c r="R24" s="71"/>
      <c r="S24" s="72">
        <f>3441.8+1127</f>
        <v>4568.8</v>
      </c>
      <c r="T24" s="72">
        <f>11820.4+4421.6</f>
        <v>16242</v>
      </c>
      <c r="U24" s="72">
        <v>307.4</v>
      </c>
      <c r="V24" s="72">
        <v>1844.4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40652.8</v>
      </c>
      <c r="AG24" s="72">
        <f t="shared" si="3"/>
        <v>14047.100000000006</v>
      </c>
      <c r="AI24" s="6"/>
    </row>
    <row r="25" spans="1:35" s="53" customFormat="1" ht="15" customHeight="1">
      <c r="A25" s="51" t="s">
        <v>39</v>
      </c>
      <c r="B25" s="52">
        <v>17138</v>
      </c>
      <c r="C25" s="52">
        <v>0</v>
      </c>
      <c r="D25" s="75"/>
      <c r="E25" s="75">
        <v>0.7</v>
      </c>
      <c r="F25" s="75"/>
      <c r="G25" s="75"/>
      <c r="H25" s="75"/>
      <c r="I25" s="75"/>
      <c r="J25" s="76">
        <v>743.9</v>
      </c>
      <c r="K25" s="75"/>
      <c r="L25" s="75">
        <v>7774.7</v>
      </c>
      <c r="M25" s="76">
        <v>2133.2</v>
      </c>
      <c r="N25" s="75">
        <v>803.2</v>
      </c>
      <c r="O25" s="77"/>
      <c r="P25" s="75">
        <v>33.9</v>
      </c>
      <c r="Q25" s="77"/>
      <c r="R25" s="77"/>
      <c r="S25" s="76">
        <v>1127</v>
      </c>
      <c r="T25" s="76">
        <v>4421.6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17038.2</v>
      </c>
      <c r="AG25" s="88">
        <f t="shared" si="3"/>
        <v>99.79999999999927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181.7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>
        <v>199.2</v>
      </c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199.2</v>
      </c>
      <c r="AG30" s="72">
        <f t="shared" si="3"/>
        <v>73.40000000000003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42944.6</v>
      </c>
      <c r="C32" s="22">
        <v>11482.700000000008</v>
      </c>
      <c r="D32" s="67">
        <f aca="true" t="shared" si="5" ref="D32:AD32">D24-D26-D27-D28-D29-D30-D31</f>
        <v>0</v>
      </c>
      <c r="E32" s="67">
        <f t="shared" si="5"/>
        <v>112.7</v>
      </c>
      <c r="F32" s="67">
        <f t="shared" si="5"/>
        <v>344.2</v>
      </c>
      <c r="G32" s="67">
        <f t="shared" si="5"/>
        <v>0</v>
      </c>
      <c r="H32" s="67">
        <f t="shared" si="5"/>
        <v>2929.9</v>
      </c>
      <c r="I32" s="67">
        <f t="shared" si="5"/>
        <v>0</v>
      </c>
      <c r="J32" s="67">
        <f t="shared" si="5"/>
        <v>1909.3000000000002</v>
      </c>
      <c r="K32" s="67">
        <f t="shared" si="5"/>
        <v>0</v>
      </c>
      <c r="L32" s="67">
        <f t="shared" si="5"/>
        <v>8454.1</v>
      </c>
      <c r="M32" s="72">
        <f t="shared" si="5"/>
        <v>2133.2</v>
      </c>
      <c r="N32" s="67">
        <f t="shared" si="5"/>
        <v>1701.4</v>
      </c>
      <c r="O32" s="67">
        <f t="shared" si="5"/>
        <v>71.5</v>
      </c>
      <c r="P32" s="67">
        <f t="shared" si="5"/>
        <v>33.9</v>
      </c>
      <c r="Q32" s="67">
        <f t="shared" si="5"/>
        <v>0</v>
      </c>
      <c r="R32" s="67">
        <f t="shared" si="5"/>
        <v>0</v>
      </c>
      <c r="S32" s="67">
        <f t="shared" si="5"/>
        <v>4369.6</v>
      </c>
      <c r="T32" s="67">
        <f t="shared" si="5"/>
        <v>16242</v>
      </c>
      <c r="U32" s="67">
        <f t="shared" si="5"/>
        <v>307.4</v>
      </c>
      <c r="V32" s="67">
        <f t="shared" si="5"/>
        <v>1844.4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40453.600000000006</v>
      </c>
      <c r="AG32" s="72">
        <f>AG24-AG30</f>
        <v>13973.700000000006</v>
      </c>
      <c r="AI32" s="6"/>
    </row>
    <row r="33" spans="1:35" ht="15" customHeight="1">
      <c r="A33" s="4" t="s">
        <v>8</v>
      </c>
      <c r="B33" s="22">
        <v>438.5</v>
      </c>
      <c r="C33" s="22">
        <v>153.20000000000016</v>
      </c>
      <c r="D33" s="67"/>
      <c r="E33" s="67"/>
      <c r="F33" s="67"/>
      <c r="G33" s="67"/>
      <c r="H33" s="67"/>
      <c r="I33" s="67"/>
      <c r="J33" s="72">
        <v>30.8</v>
      </c>
      <c r="K33" s="67"/>
      <c r="L33" s="67">
        <v>60.6</v>
      </c>
      <c r="M33" s="72">
        <v>59.8</v>
      </c>
      <c r="N33" s="67">
        <v>0.5</v>
      </c>
      <c r="O33" s="71"/>
      <c r="P33" s="67"/>
      <c r="Q33" s="71"/>
      <c r="R33" s="67">
        <v>2.3</v>
      </c>
      <c r="S33" s="72"/>
      <c r="T33" s="72">
        <v>86.2</v>
      </c>
      <c r="U33" s="72">
        <v>133.9</v>
      </c>
      <c r="V33" s="72">
        <v>48.6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422.70000000000005</v>
      </c>
      <c r="AG33" s="72">
        <f aca="true" t="shared" si="6" ref="AG33:AG38">B33+C33-AF33</f>
        <v>169.0000000000001</v>
      </c>
      <c r="AI33" s="6"/>
    </row>
    <row r="34" spans="1:35" ht="15.75">
      <c r="A34" s="3" t="s">
        <v>5</v>
      </c>
      <c r="B34" s="22">
        <v>298</v>
      </c>
      <c r="C34" s="22">
        <v>24.69999999999999</v>
      </c>
      <c r="D34" s="67"/>
      <c r="E34" s="67"/>
      <c r="F34" s="67"/>
      <c r="G34" s="67"/>
      <c r="H34" s="67"/>
      <c r="I34" s="67"/>
      <c r="J34" s="72"/>
      <c r="K34" s="67"/>
      <c r="L34" s="67">
        <v>54.2</v>
      </c>
      <c r="M34" s="72">
        <v>59.8</v>
      </c>
      <c r="N34" s="67"/>
      <c r="O34" s="67"/>
      <c r="P34" s="67"/>
      <c r="Q34" s="71"/>
      <c r="R34" s="67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309.9</v>
      </c>
      <c r="AG34" s="72">
        <f t="shared" si="6"/>
        <v>12.800000000000011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48</v>
      </c>
      <c r="C36" s="22">
        <v>78.2</v>
      </c>
      <c r="D36" s="67"/>
      <c r="E36" s="67"/>
      <c r="F36" s="67"/>
      <c r="G36" s="67"/>
      <c r="H36" s="67"/>
      <c r="I36" s="67"/>
      <c r="J36" s="72">
        <v>30.8</v>
      </c>
      <c r="K36" s="67"/>
      <c r="L36" s="67"/>
      <c r="M36" s="72"/>
      <c r="N36" s="67">
        <v>0.2</v>
      </c>
      <c r="O36" s="71"/>
      <c r="P36" s="67"/>
      <c r="Q36" s="71"/>
      <c r="R36" s="67"/>
      <c r="S36" s="72"/>
      <c r="T36" s="72"/>
      <c r="U36" s="67">
        <v>16.8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47.8</v>
      </c>
      <c r="AG36" s="72">
        <f t="shared" si="6"/>
        <v>78.4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92.5</v>
      </c>
      <c r="C39" s="22">
        <v>50.30000000000017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6.399999999999999</v>
      </c>
      <c r="M39" s="72">
        <f t="shared" si="7"/>
        <v>0</v>
      </c>
      <c r="N39" s="67">
        <f t="shared" si="7"/>
        <v>0.3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2.3</v>
      </c>
      <c r="S39" s="67">
        <f t="shared" si="7"/>
        <v>0</v>
      </c>
      <c r="T39" s="67">
        <f t="shared" si="7"/>
        <v>0</v>
      </c>
      <c r="U39" s="67">
        <f t="shared" si="7"/>
        <v>7.400000000000002</v>
      </c>
      <c r="V39" s="67">
        <f t="shared" si="7"/>
        <v>48.6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65</v>
      </c>
      <c r="AG39" s="72">
        <f>AG33-AG34-AG36-AG38-AG35-AG37</f>
        <v>77.8000000000001</v>
      </c>
      <c r="AI39" s="6"/>
    </row>
    <row r="40" spans="1:35" ht="15" customHeight="1">
      <c r="A40" s="4" t="s">
        <v>29</v>
      </c>
      <c r="B40" s="22">
        <v>1509.7</v>
      </c>
      <c r="C40" s="22">
        <v>205.00000000000023</v>
      </c>
      <c r="D40" s="67"/>
      <c r="E40" s="67"/>
      <c r="F40" s="67"/>
      <c r="G40" s="67"/>
      <c r="H40" s="67">
        <v>61.3</v>
      </c>
      <c r="I40" s="67"/>
      <c r="J40" s="72">
        <v>2.9</v>
      </c>
      <c r="K40" s="67"/>
      <c r="L40" s="67">
        <v>439.8</v>
      </c>
      <c r="M40" s="72"/>
      <c r="N40" s="67"/>
      <c r="O40" s="71"/>
      <c r="P40" s="67">
        <v>0.3</v>
      </c>
      <c r="Q40" s="71"/>
      <c r="R40" s="71">
        <v>42</v>
      </c>
      <c r="S40" s="72"/>
      <c r="T40" s="72"/>
      <c r="U40" s="72">
        <v>847.9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1394.1999999999998</v>
      </c>
      <c r="AG40" s="72">
        <f aca="true" t="shared" si="8" ref="AG40:AG45">B40+C40-AF40</f>
        <v>320.50000000000045</v>
      </c>
      <c r="AI40" s="6"/>
    </row>
    <row r="41" spans="1:35" ht="15.75">
      <c r="A41" s="3" t="s">
        <v>5</v>
      </c>
      <c r="B41" s="22">
        <v>1296.4</v>
      </c>
      <c r="C41" s="22">
        <v>101.19999999999982</v>
      </c>
      <c r="D41" s="67"/>
      <c r="E41" s="67"/>
      <c r="F41" s="67"/>
      <c r="G41" s="67"/>
      <c r="H41" s="67"/>
      <c r="I41" s="67"/>
      <c r="J41" s="72"/>
      <c r="K41" s="67"/>
      <c r="L41" s="67">
        <v>425</v>
      </c>
      <c r="M41" s="72"/>
      <c r="N41" s="67"/>
      <c r="O41" s="71"/>
      <c r="P41" s="67"/>
      <c r="Q41" s="67"/>
      <c r="R41" s="67"/>
      <c r="S41" s="72"/>
      <c r="T41" s="72"/>
      <c r="U41" s="72">
        <v>839.9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1264.9</v>
      </c>
      <c r="AG41" s="72">
        <f t="shared" si="8"/>
        <v>132.69999999999982</v>
      </c>
      <c r="AH41" s="6"/>
      <c r="AI41" s="6"/>
    </row>
    <row r="42" spans="1:35" ht="15.75">
      <c r="A42" s="3" t="s">
        <v>3</v>
      </c>
      <c r="B42" s="22"/>
      <c r="C42" s="22">
        <v>0.9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2.3000000000000007</v>
      </c>
      <c r="D43" s="67"/>
      <c r="E43" s="67"/>
      <c r="F43" s="67"/>
      <c r="G43" s="67"/>
      <c r="H43" s="67">
        <v>10.2</v>
      </c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10.2</v>
      </c>
      <c r="AG43" s="72">
        <f t="shared" si="8"/>
        <v>2.400000000000002</v>
      </c>
      <c r="AI43" s="6"/>
    </row>
    <row r="44" spans="1:35" ht="15.75">
      <c r="A44" s="3" t="s">
        <v>2</v>
      </c>
      <c r="B44" s="22">
        <v>168.6</v>
      </c>
      <c r="C44" s="22">
        <v>92.10000000000005</v>
      </c>
      <c r="D44" s="67"/>
      <c r="E44" s="67"/>
      <c r="F44" s="67"/>
      <c r="G44" s="67"/>
      <c r="H44" s="67">
        <v>37.7</v>
      </c>
      <c r="I44" s="67"/>
      <c r="J44" s="72"/>
      <c r="K44" s="67"/>
      <c r="L44" s="67"/>
      <c r="M44" s="72"/>
      <c r="N44" s="67"/>
      <c r="O44" s="71"/>
      <c r="P44" s="67">
        <v>0.1</v>
      </c>
      <c r="Q44" s="67"/>
      <c r="R44" s="67">
        <v>42</v>
      </c>
      <c r="S44" s="72"/>
      <c r="T44" s="72"/>
      <c r="U44" s="72">
        <v>5.3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85.10000000000001</v>
      </c>
      <c r="AG44" s="72">
        <f t="shared" si="8"/>
        <v>175.60000000000002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34.39999999999995</v>
      </c>
      <c r="C46" s="22">
        <v>8.500000000000355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13.399999999999991</v>
      </c>
      <c r="I46" s="67">
        <f t="shared" si="9"/>
        <v>0</v>
      </c>
      <c r="J46" s="67">
        <f t="shared" si="9"/>
        <v>2.9</v>
      </c>
      <c r="K46" s="67">
        <f t="shared" si="9"/>
        <v>0</v>
      </c>
      <c r="L46" s="67">
        <f t="shared" si="9"/>
        <v>14.800000000000011</v>
      </c>
      <c r="M46" s="72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0.19999999999999998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2.7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34</v>
      </c>
      <c r="AG46" s="72">
        <f>AG40-AG41-AG42-AG43-AG44-AG45</f>
        <v>8.900000000000603</v>
      </c>
      <c r="AI46" s="6"/>
    </row>
    <row r="47" spans="1:35" ht="17.25" customHeight="1">
      <c r="A47" s="4" t="s">
        <v>43</v>
      </c>
      <c r="B47" s="29">
        <f>6591+15.1-20+7.6-100</f>
        <v>6493.700000000001</v>
      </c>
      <c r="C47" s="22">
        <v>2862.6000000000004</v>
      </c>
      <c r="D47" s="67"/>
      <c r="E47" s="79"/>
      <c r="F47" s="79">
        <v>244.7</v>
      </c>
      <c r="G47" s="79">
        <v>2133</v>
      </c>
      <c r="H47" s="79"/>
      <c r="I47" s="79"/>
      <c r="J47" s="80">
        <v>95.9</v>
      </c>
      <c r="K47" s="79">
        <v>222.1</v>
      </c>
      <c r="L47" s="79"/>
      <c r="M47" s="80"/>
      <c r="N47" s="79">
        <v>227.2</v>
      </c>
      <c r="O47" s="81"/>
      <c r="P47" s="79">
        <v>5.1</v>
      </c>
      <c r="Q47" s="79">
        <v>12.2</v>
      </c>
      <c r="R47" s="79">
        <v>1874.9</v>
      </c>
      <c r="S47" s="80">
        <v>12</v>
      </c>
      <c r="T47" s="80">
        <v>212.4</v>
      </c>
      <c r="U47" s="79">
        <v>688.5</v>
      </c>
      <c r="V47" s="79">
        <v>49.9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5777.899999999999</v>
      </c>
      <c r="AG47" s="72">
        <f>B47+C47-AF47</f>
        <v>3578.4000000000024</v>
      </c>
      <c r="AI47" s="6"/>
    </row>
    <row r="48" spans="1:35" ht="15.75">
      <c r="A48" s="3" t="s">
        <v>5</v>
      </c>
      <c r="B48" s="22">
        <v>54.4</v>
      </c>
      <c r="C48" s="22">
        <v>54.4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>
        <v>0</v>
      </c>
      <c r="V48" s="79">
        <v>19.3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19.3</v>
      </c>
      <c r="AG48" s="72">
        <f>B48+C48-AF48</f>
        <v>89.5</v>
      </c>
      <c r="AI48" s="6"/>
    </row>
    <row r="49" spans="1:35" ht="15.75">
      <c r="A49" s="3" t="s">
        <v>16</v>
      </c>
      <c r="B49" s="22">
        <f>5882+15.1-20+7.6</f>
        <v>5884.700000000001</v>
      </c>
      <c r="C49" s="22">
        <v>1470.6000000000004</v>
      </c>
      <c r="D49" s="67"/>
      <c r="E49" s="67"/>
      <c r="F49" s="67">
        <v>244.7</v>
      </c>
      <c r="G49" s="67">
        <v>2133</v>
      </c>
      <c r="H49" s="67"/>
      <c r="I49" s="67"/>
      <c r="J49" s="72">
        <v>95.9</v>
      </c>
      <c r="K49" s="67">
        <v>222</v>
      </c>
      <c r="L49" s="67"/>
      <c r="M49" s="72"/>
      <c r="N49" s="67">
        <f>164.6+40.2</f>
        <v>204.8</v>
      </c>
      <c r="O49" s="71"/>
      <c r="P49" s="67">
        <v>5.1</v>
      </c>
      <c r="Q49" s="67"/>
      <c r="R49" s="67">
        <f>1874.9-19.1</f>
        <v>1855.8000000000002</v>
      </c>
      <c r="S49" s="72">
        <v>12</v>
      </c>
      <c r="T49" s="72">
        <v>212.4</v>
      </c>
      <c r="U49" s="67">
        <v>439.2</v>
      </c>
      <c r="V49" s="67">
        <v>30.6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5455.5</v>
      </c>
      <c r="AG49" s="72">
        <f>B49+C49-AF49</f>
        <v>1899.800000000001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554.6000000000004</v>
      </c>
      <c r="C51" s="22">
        <v>1337.6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0.09999999999999432</v>
      </c>
      <c r="L51" s="67">
        <f t="shared" si="10"/>
        <v>0</v>
      </c>
      <c r="M51" s="72">
        <f t="shared" si="10"/>
        <v>0</v>
      </c>
      <c r="N51" s="67">
        <f t="shared" si="10"/>
        <v>22.399999999999977</v>
      </c>
      <c r="O51" s="67">
        <f t="shared" si="10"/>
        <v>0</v>
      </c>
      <c r="P51" s="67">
        <f t="shared" si="10"/>
        <v>0</v>
      </c>
      <c r="Q51" s="67">
        <f t="shared" si="10"/>
        <v>12.2</v>
      </c>
      <c r="R51" s="67">
        <f t="shared" si="10"/>
        <v>19.09999999999991</v>
      </c>
      <c r="S51" s="67">
        <f t="shared" si="10"/>
        <v>0</v>
      </c>
      <c r="T51" s="67">
        <f t="shared" si="10"/>
        <v>0</v>
      </c>
      <c r="U51" s="67">
        <f t="shared" si="10"/>
        <v>249.3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303.0999999999999</v>
      </c>
      <c r="AG51" s="72">
        <f>AG47-AG49-AG48</f>
        <v>1589.1000000000013</v>
      </c>
      <c r="AI51" s="6"/>
    </row>
    <row r="52" spans="1:35" ht="15" customHeight="1">
      <c r="A52" s="4" t="s">
        <v>0</v>
      </c>
      <c r="B52" s="22">
        <f>14853.4-85.6+44.8-3000-2000</f>
        <v>9812.599999999999</v>
      </c>
      <c r="C52" s="22">
        <v>11149.999999999996</v>
      </c>
      <c r="D52" s="67"/>
      <c r="E52" s="67">
        <v>3.5</v>
      </c>
      <c r="F52" s="67">
        <v>157.9</v>
      </c>
      <c r="G52" s="67">
        <v>215.4</v>
      </c>
      <c r="H52" s="67">
        <v>10546.5</v>
      </c>
      <c r="I52" s="67"/>
      <c r="J52" s="72">
        <v>1149.5</v>
      </c>
      <c r="K52" s="67">
        <v>25.1</v>
      </c>
      <c r="L52" s="67"/>
      <c r="M52" s="72">
        <v>98.2</v>
      </c>
      <c r="N52" s="67">
        <v>543.6</v>
      </c>
      <c r="O52" s="71"/>
      <c r="P52" s="67"/>
      <c r="Q52" s="67">
        <v>176.7</v>
      </c>
      <c r="R52" s="67">
        <v>29.8</v>
      </c>
      <c r="S52" s="72">
        <v>75.6</v>
      </c>
      <c r="T52" s="72"/>
      <c r="U52" s="72">
        <v>1142.3</v>
      </c>
      <c r="V52" s="72">
        <v>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14182.5</v>
      </c>
      <c r="AG52" s="72">
        <f aca="true" t="shared" si="11" ref="AG52:AG59">B52+C52-AF52</f>
        <v>6780.099999999995</v>
      </c>
      <c r="AI52" s="6"/>
    </row>
    <row r="53" spans="1:35" ht="15" customHeight="1">
      <c r="A53" s="3" t="s">
        <v>2</v>
      </c>
      <c r="B53" s="22">
        <f>2612.5-1000</f>
        <v>1612.5</v>
      </c>
      <c r="C53" s="22">
        <v>903.3999999999996</v>
      </c>
      <c r="D53" s="67"/>
      <c r="E53" s="67"/>
      <c r="F53" s="67"/>
      <c r="G53" s="67"/>
      <c r="H53" s="67">
        <v>0.7</v>
      </c>
      <c r="I53" s="67"/>
      <c r="J53" s="72">
        <v>1149.5</v>
      </c>
      <c r="K53" s="67"/>
      <c r="L53" s="67"/>
      <c r="M53" s="72"/>
      <c r="N53" s="67">
        <v>2.1</v>
      </c>
      <c r="O53" s="71"/>
      <c r="P53" s="67"/>
      <c r="Q53" s="67">
        <v>129.3</v>
      </c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1281.6</v>
      </c>
      <c r="AG53" s="72">
        <f t="shared" si="11"/>
        <v>1234.2999999999997</v>
      </c>
      <c r="AI53" s="6"/>
    </row>
    <row r="54" spans="1:35" ht="15" customHeight="1">
      <c r="A54" s="4" t="s">
        <v>9</v>
      </c>
      <c r="B54" s="36">
        <f>2393.5-20-119.8</f>
        <v>2253.7</v>
      </c>
      <c r="C54" s="22">
        <v>843.7999999999993</v>
      </c>
      <c r="D54" s="67"/>
      <c r="E54" s="67"/>
      <c r="F54" s="67"/>
      <c r="G54" s="67">
        <v>185.8</v>
      </c>
      <c r="H54" s="67">
        <v>10</v>
      </c>
      <c r="I54" s="67"/>
      <c r="J54" s="72">
        <v>194.2</v>
      </c>
      <c r="K54" s="67"/>
      <c r="L54" s="67">
        <v>438.5</v>
      </c>
      <c r="M54" s="72">
        <v>103.2</v>
      </c>
      <c r="N54" s="67">
        <v>2.9</v>
      </c>
      <c r="O54" s="71"/>
      <c r="P54" s="67">
        <v>164.1</v>
      </c>
      <c r="Q54" s="71">
        <v>18.2</v>
      </c>
      <c r="R54" s="67">
        <v>9.3</v>
      </c>
      <c r="S54" s="72"/>
      <c r="T54" s="72">
        <v>153.4</v>
      </c>
      <c r="U54" s="72">
        <v>826.8</v>
      </c>
      <c r="V54" s="72">
        <v>25.7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2132.1</v>
      </c>
      <c r="AG54" s="72">
        <f t="shared" si="11"/>
        <v>965.3999999999992</v>
      </c>
      <c r="AH54" s="6"/>
      <c r="AI54" s="6"/>
    </row>
    <row r="55" spans="1:35" ht="15.75">
      <c r="A55" s="3" t="s">
        <v>5</v>
      </c>
      <c r="B55" s="22">
        <v>1199.2</v>
      </c>
      <c r="C55" s="22">
        <v>230.39999999999986</v>
      </c>
      <c r="D55" s="67"/>
      <c r="E55" s="67"/>
      <c r="F55" s="67"/>
      <c r="G55" s="67"/>
      <c r="H55" s="67"/>
      <c r="I55" s="67"/>
      <c r="J55" s="72"/>
      <c r="K55" s="67"/>
      <c r="L55" s="67">
        <v>384.9</v>
      </c>
      <c r="M55" s="72">
        <v>103.2</v>
      </c>
      <c r="N55" s="67"/>
      <c r="O55" s="71"/>
      <c r="P55" s="67">
        <v>27.1</v>
      </c>
      <c r="Q55" s="71"/>
      <c r="R55" s="67"/>
      <c r="S55" s="72"/>
      <c r="T55" s="72">
        <v>151.5</v>
      </c>
      <c r="U55" s="72">
        <v>461.6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1128.3</v>
      </c>
      <c r="AG55" s="72">
        <f t="shared" si="11"/>
        <v>301.29999999999995</v>
      </c>
      <c r="AH55" s="6"/>
      <c r="AI55" s="6"/>
    </row>
    <row r="56" spans="1:35" ht="15" customHeight="1">
      <c r="A56" s="3" t="s">
        <v>1</v>
      </c>
      <c r="B56" s="22">
        <f>3+1.9</f>
        <v>4.9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>
        <v>3</v>
      </c>
      <c r="R56" s="67"/>
      <c r="S56" s="72"/>
      <c r="T56" s="72">
        <v>1.9</v>
      </c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4.9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265.2</v>
      </c>
      <c r="C57" s="22">
        <v>406.1</v>
      </c>
      <c r="D57" s="67"/>
      <c r="E57" s="67"/>
      <c r="F57" s="67"/>
      <c r="G57" s="67"/>
      <c r="H57" s="67"/>
      <c r="I57" s="67"/>
      <c r="J57" s="72">
        <v>6.6</v>
      </c>
      <c r="K57" s="67"/>
      <c r="L57" s="67">
        <v>52.2</v>
      </c>
      <c r="M57" s="72"/>
      <c r="N57" s="67"/>
      <c r="O57" s="71"/>
      <c r="P57" s="67"/>
      <c r="Q57" s="71"/>
      <c r="R57" s="67"/>
      <c r="S57" s="72"/>
      <c r="T57" s="72"/>
      <c r="U57" s="72">
        <v>342.8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402</v>
      </c>
      <c r="AG57" s="72">
        <f t="shared" si="11"/>
        <v>269.29999999999995</v>
      </c>
      <c r="AI57" s="6"/>
    </row>
    <row r="58" spans="1:35" ht="15.75">
      <c r="A58" s="3" t="s">
        <v>16</v>
      </c>
      <c r="B58" s="29">
        <v>17</v>
      </c>
      <c r="C58" s="22">
        <v>8.699999999999996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25.699999999999996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767.3999999999997</v>
      </c>
      <c r="C60" s="22">
        <v>198.5999999999994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185.8</v>
      </c>
      <c r="H60" s="67">
        <f t="shared" si="12"/>
        <v>10</v>
      </c>
      <c r="I60" s="67">
        <f t="shared" si="12"/>
        <v>0</v>
      </c>
      <c r="J60" s="67">
        <f t="shared" si="12"/>
        <v>187.6</v>
      </c>
      <c r="K60" s="67">
        <f t="shared" si="12"/>
        <v>0</v>
      </c>
      <c r="L60" s="67">
        <f t="shared" si="12"/>
        <v>1.40000000000002</v>
      </c>
      <c r="M60" s="72">
        <f t="shared" si="12"/>
        <v>0</v>
      </c>
      <c r="N60" s="67">
        <f t="shared" si="12"/>
        <v>2.9</v>
      </c>
      <c r="O60" s="67">
        <f t="shared" si="12"/>
        <v>0</v>
      </c>
      <c r="P60" s="67">
        <f t="shared" si="12"/>
        <v>137</v>
      </c>
      <c r="Q60" s="67">
        <f t="shared" si="12"/>
        <v>15.2</v>
      </c>
      <c r="R60" s="67">
        <f t="shared" si="12"/>
        <v>9.3</v>
      </c>
      <c r="S60" s="67">
        <f t="shared" si="12"/>
        <v>0</v>
      </c>
      <c r="T60" s="67">
        <f t="shared" si="12"/>
        <v>5.773159728050814E-15</v>
      </c>
      <c r="U60" s="67">
        <f t="shared" si="12"/>
        <v>22.39999999999992</v>
      </c>
      <c r="V60" s="67">
        <f t="shared" si="12"/>
        <v>25.3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596.9</v>
      </c>
      <c r="AG60" s="72">
        <f>AG54-AG55-AG57-AG59-AG56-AG58</f>
        <v>369.0999999999993</v>
      </c>
      <c r="AI60" s="6"/>
    </row>
    <row r="61" spans="1:35" ht="15" customHeight="1">
      <c r="A61" s="4" t="s">
        <v>10</v>
      </c>
      <c r="B61" s="22">
        <v>92</v>
      </c>
      <c r="C61" s="22">
        <v>37.099999999999994</v>
      </c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>
        <v>21</v>
      </c>
      <c r="O61" s="71"/>
      <c r="P61" s="67">
        <v>7.7</v>
      </c>
      <c r="Q61" s="71">
        <v>15.6</v>
      </c>
      <c r="R61" s="67"/>
      <c r="S61" s="72"/>
      <c r="T61" s="72">
        <v>10</v>
      </c>
      <c r="U61" s="72"/>
      <c r="V61" s="72">
        <v>15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69.3</v>
      </c>
      <c r="AG61" s="72">
        <f aca="true" t="shared" si="14" ref="AG61:AG67">B61+C61-AF61</f>
        <v>59.8</v>
      </c>
      <c r="AI61" s="6"/>
    </row>
    <row r="62" spans="1:35" ht="15" customHeight="1">
      <c r="A62" s="4" t="s">
        <v>11</v>
      </c>
      <c r="B62" s="22">
        <f>5806.6-33</f>
        <v>5773.6</v>
      </c>
      <c r="C62" s="22">
        <v>3509</v>
      </c>
      <c r="D62" s="67"/>
      <c r="E62" s="67"/>
      <c r="F62" s="67">
        <v>98.2</v>
      </c>
      <c r="G62" s="67"/>
      <c r="H62" s="67"/>
      <c r="I62" s="67"/>
      <c r="J62" s="72">
        <v>182.6</v>
      </c>
      <c r="K62" s="67">
        <v>0.5</v>
      </c>
      <c r="L62" s="67">
        <v>835.2</v>
      </c>
      <c r="M62" s="72">
        <v>180.6</v>
      </c>
      <c r="N62" s="67">
        <v>94</v>
      </c>
      <c r="O62" s="71"/>
      <c r="P62" s="67"/>
      <c r="Q62" s="71"/>
      <c r="R62" s="67">
        <v>438</v>
      </c>
      <c r="S62" s="72"/>
      <c r="T62" s="72">
        <v>427.3</v>
      </c>
      <c r="U62" s="72">
        <v>1076.3</v>
      </c>
      <c r="V62" s="72">
        <v>1039.4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4372.1</v>
      </c>
      <c r="AG62" s="72">
        <f t="shared" si="14"/>
        <v>4910.5</v>
      </c>
      <c r="AI62" s="6"/>
    </row>
    <row r="63" spans="1:35" ht="15.75">
      <c r="A63" s="3" t="s">
        <v>5</v>
      </c>
      <c r="B63" s="22">
        <v>2436.6</v>
      </c>
      <c r="C63" s="22">
        <v>704.3000000000002</v>
      </c>
      <c r="D63" s="67"/>
      <c r="E63" s="67"/>
      <c r="F63" s="67"/>
      <c r="G63" s="67"/>
      <c r="H63" s="67"/>
      <c r="I63" s="67"/>
      <c r="J63" s="72"/>
      <c r="K63" s="67"/>
      <c r="L63" s="67">
        <v>835.2</v>
      </c>
      <c r="M63" s="72"/>
      <c r="N63" s="67"/>
      <c r="O63" s="71"/>
      <c r="P63" s="67"/>
      <c r="Q63" s="71"/>
      <c r="R63" s="67"/>
      <c r="S63" s="72"/>
      <c r="T63" s="72">
        <v>313.7</v>
      </c>
      <c r="U63" s="72">
        <v>945.1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2094</v>
      </c>
      <c r="AG63" s="72">
        <f t="shared" si="14"/>
        <v>1046.9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539.2</v>
      </c>
      <c r="C65" s="22">
        <v>496.9000000000001</v>
      </c>
      <c r="D65" s="67"/>
      <c r="E65" s="67"/>
      <c r="F65" s="67"/>
      <c r="G65" s="67"/>
      <c r="H65" s="67"/>
      <c r="I65" s="67"/>
      <c r="J65" s="72">
        <v>105</v>
      </c>
      <c r="K65" s="67"/>
      <c r="L65" s="67"/>
      <c r="M65" s="72"/>
      <c r="N65" s="67"/>
      <c r="O65" s="71"/>
      <c r="P65" s="67"/>
      <c r="Q65" s="71"/>
      <c r="R65" s="67">
        <v>116.2</v>
      </c>
      <c r="S65" s="72"/>
      <c r="T65" s="72"/>
      <c r="U65" s="72"/>
      <c r="V65" s="72">
        <v>245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466.2</v>
      </c>
      <c r="AG65" s="72">
        <f t="shared" si="14"/>
        <v>569.9000000000001</v>
      </c>
      <c r="AH65" s="6"/>
      <c r="AI65" s="6"/>
    </row>
    <row r="66" spans="1:35" ht="15.75">
      <c r="A66" s="3" t="s">
        <v>2</v>
      </c>
      <c r="B66" s="22">
        <v>149.3</v>
      </c>
      <c r="C66" s="22">
        <v>114.80000000000007</v>
      </c>
      <c r="D66" s="67"/>
      <c r="E66" s="67"/>
      <c r="F66" s="67"/>
      <c r="G66" s="67"/>
      <c r="H66" s="67"/>
      <c r="I66" s="67"/>
      <c r="J66" s="72">
        <v>8.8</v>
      </c>
      <c r="K66" s="67">
        <v>0.5</v>
      </c>
      <c r="L66" s="67"/>
      <c r="M66" s="72"/>
      <c r="N66" s="67">
        <v>18.5</v>
      </c>
      <c r="O66" s="71"/>
      <c r="P66" s="67"/>
      <c r="Q66" s="67"/>
      <c r="R66" s="67">
        <v>22.5</v>
      </c>
      <c r="S66" s="72"/>
      <c r="T66" s="72">
        <v>0.1</v>
      </c>
      <c r="U66" s="72"/>
      <c r="V66" s="72">
        <v>5.1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55.5</v>
      </c>
      <c r="AG66" s="72">
        <f t="shared" si="14"/>
        <v>208.60000000000008</v>
      </c>
      <c r="AI66" s="6"/>
    </row>
    <row r="67" spans="1:35" ht="15.75">
      <c r="A67" s="3" t="s">
        <v>16</v>
      </c>
      <c r="B67" s="22">
        <v>550</v>
      </c>
      <c r="C67" s="22">
        <v>437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>
        <v>245</v>
      </c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245</v>
      </c>
      <c r="AG67" s="72">
        <f t="shared" si="14"/>
        <v>742</v>
      </c>
      <c r="AI67" s="6"/>
    </row>
    <row r="68" spans="1:35" ht="15.75">
      <c r="A68" s="3" t="s">
        <v>23</v>
      </c>
      <c r="B68" s="22">
        <f aca="true" t="shared" si="15" ref="B68:AD68">B62-B63-B66-B67-B65-B64</f>
        <v>2098.5</v>
      </c>
      <c r="C68" s="22">
        <v>1755.9999999999995</v>
      </c>
      <c r="D68" s="67">
        <f t="shared" si="15"/>
        <v>0</v>
      </c>
      <c r="E68" s="67">
        <f t="shared" si="15"/>
        <v>0</v>
      </c>
      <c r="F68" s="67">
        <f t="shared" si="15"/>
        <v>98.2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68.79999999999998</v>
      </c>
      <c r="K68" s="67">
        <f t="shared" si="15"/>
        <v>0</v>
      </c>
      <c r="L68" s="67">
        <f t="shared" si="15"/>
        <v>0</v>
      </c>
      <c r="M68" s="72">
        <f t="shared" si="15"/>
        <v>180.6</v>
      </c>
      <c r="N68" s="67">
        <f t="shared" si="15"/>
        <v>75.5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54.3</v>
      </c>
      <c r="S68" s="67">
        <f t="shared" si="15"/>
        <v>0</v>
      </c>
      <c r="T68" s="67">
        <f t="shared" si="15"/>
        <v>113.50000000000003</v>
      </c>
      <c r="U68" s="67">
        <f t="shared" si="15"/>
        <v>131.19999999999993</v>
      </c>
      <c r="V68" s="67">
        <f t="shared" si="15"/>
        <v>789.3000000000002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1511.4</v>
      </c>
      <c r="AG68" s="72">
        <f>AG62-AG63-AG66-AG67-AG65-AG64</f>
        <v>2343.1</v>
      </c>
      <c r="AI68" s="6"/>
    </row>
    <row r="69" spans="1:35" ht="31.5">
      <c r="A69" s="4" t="s">
        <v>45</v>
      </c>
      <c r="B69" s="22">
        <v>2336.1</v>
      </c>
      <c r="C69" s="22">
        <v>337.10000000000014</v>
      </c>
      <c r="D69" s="67"/>
      <c r="E69" s="67"/>
      <c r="F69" s="67"/>
      <c r="G69" s="67">
        <v>994.8</v>
      </c>
      <c r="H69" s="67"/>
      <c r="I69" s="67"/>
      <c r="J69" s="72"/>
      <c r="K69" s="67"/>
      <c r="L69" s="67"/>
      <c r="M69" s="72"/>
      <c r="N69" s="67"/>
      <c r="O69" s="67"/>
      <c r="P69" s="67"/>
      <c r="Q69" s="67">
        <v>887.7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1882.5</v>
      </c>
      <c r="AG69" s="89">
        <f aca="true" t="shared" si="16" ref="AG69:AG92">B69+C69-AF69</f>
        <v>790.6999999999998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85.6+2125</f>
        <v>2210.6</v>
      </c>
      <c r="C71" s="24">
        <v>1321.8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>
        <v>430.7</v>
      </c>
      <c r="V71" s="80">
        <v>600.4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1031.1</v>
      </c>
      <c r="AG71" s="89">
        <f t="shared" si="16"/>
        <v>2501.2999999999997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1918.5-22.7-7.6-100-50-97.7</f>
        <v>1640.5</v>
      </c>
      <c r="C72" s="22">
        <v>1333.6</v>
      </c>
      <c r="D72" s="67"/>
      <c r="E72" s="67">
        <v>209.6</v>
      </c>
      <c r="F72" s="67">
        <v>97</v>
      </c>
      <c r="G72" s="67">
        <v>18.7</v>
      </c>
      <c r="H72" s="67"/>
      <c r="I72" s="67"/>
      <c r="J72" s="72">
        <v>14.1</v>
      </c>
      <c r="K72" s="67">
        <v>18.1</v>
      </c>
      <c r="L72" s="67">
        <v>187.2</v>
      </c>
      <c r="M72" s="72">
        <v>14.7</v>
      </c>
      <c r="N72" s="67">
        <v>217.2</v>
      </c>
      <c r="O72" s="67">
        <v>174</v>
      </c>
      <c r="P72" s="67">
        <v>148.3</v>
      </c>
      <c r="Q72" s="71">
        <v>12.3</v>
      </c>
      <c r="R72" s="67">
        <v>23.4</v>
      </c>
      <c r="S72" s="72">
        <v>8.2</v>
      </c>
      <c r="T72" s="72">
        <v>431</v>
      </c>
      <c r="U72" s="72">
        <v>93.7</v>
      </c>
      <c r="V72" s="72">
        <v>118.1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1785.6000000000001</v>
      </c>
      <c r="AG72" s="89">
        <f t="shared" si="16"/>
        <v>1188.4999999999998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>
        <v>68.8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68.8</v>
      </c>
      <c r="AG73" s="89">
        <f t="shared" si="16"/>
        <v>11.799999999999997</v>
      </c>
      <c r="AI73" s="6"/>
    </row>
    <row r="74" spans="1:35" ht="15" customHeight="1">
      <c r="A74" s="3" t="s">
        <v>2</v>
      </c>
      <c r="B74" s="22">
        <f>41+308.4+0.1</f>
        <v>349.5</v>
      </c>
      <c r="C74" s="22">
        <v>332.5999999999999</v>
      </c>
      <c r="D74" s="67"/>
      <c r="E74" s="67">
        <v>6.2</v>
      </c>
      <c r="F74" s="67">
        <v>38.5</v>
      </c>
      <c r="G74" s="67"/>
      <c r="H74" s="67"/>
      <c r="I74" s="67"/>
      <c r="J74" s="72"/>
      <c r="K74" s="67"/>
      <c r="L74" s="67">
        <f>59+95</f>
        <v>154</v>
      </c>
      <c r="M74" s="72">
        <v>14.7</v>
      </c>
      <c r="N74" s="67">
        <v>0.7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214.09999999999997</v>
      </c>
      <c r="AG74" s="89">
        <f t="shared" si="16"/>
        <v>467.99999999999994</v>
      </c>
      <c r="AI74" s="6"/>
    </row>
    <row r="75" spans="1:35" ht="15" customHeight="1">
      <c r="A75" s="3" t="s">
        <v>16</v>
      </c>
      <c r="B75" s="22">
        <f>11.6+10+23.4</f>
        <v>45</v>
      </c>
      <c r="C75" s="22">
        <v>17.8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>
        <v>23.4</v>
      </c>
      <c r="S75" s="72"/>
      <c r="T75" s="72"/>
      <c r="U75" s="72"/>
      <c r="V75" s="72">
        <v>7.8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31.2</v>
      </c>
      <c r="AG75" s="89">
        <f t="shared" si="16"/>
        <v>31.599999999999998</v>
      </c>
      <c r="AI75" s="6"/>
    </row>
    <row r="76" spans="1:35" s="11" customFormat="1" ht="15.75">
      <c r="A76" s="12" t="s">
        <v>48</v>
      </c>
      <c r="B76" s="22">
        <f>185.5</f>
        <v>185.5</v>
      </c>
      <c r="C76" s="22">
        <v>30.599999999999994</v>
      </c>
      <c r="D76" s="67"/>
      <c r="E76" s="79"/>
      <c r="F76" s="79"/>
      <c r="G76" s="79">
        <v>13.9</v>
      </c>
      <c r="H76" s="79"/>
      <c r="I76" s="79"/>
      <c r="J76" s="80"/>
      <c r="K76" s="79"/>
      <c r="L76" s="79"/>
      <c r="M76" s="80">
        <v>60.1</v>
      </c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74</v>
      </c>
      <c r="AG76" s="89">
        <f t="shared" si="16"/>
        <v>142.1</v>
      </c>
      <c r="AI76" s="6"/>
    </row>
    <row r="77" spans="1:35" s="11" customFormat="1" ht="15.75">
      <c r="A77" s="3" t="s">
        <v>5</v>
      </c>
      <c r="B77" s="22">
        <v>132.5</v>
      </c>
      <c r="C77" s="22">
        <v>3.8000000000000114</v>
      </c>
      <c r="D77" s="67"/>
      <c r="E77" s="79"/>
      <c r="F77" s="79"/>
      <c r="G77" s="79">
        <v>5.6</v>
      </c>
      <c r="H77" s="79"/>
      <c r="I77" s="79"/>
      <c r="J77" s="80"/>
      <c r="K77" s="79"/>
      <c r="L77" s="79"/>
      <c r="M77" s="80">
        <v>57.6</v>
      </c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63.2</v>
      </c>
      <c r="AG77" s="89">
        <f t="shared" si="16"/>
        <v>73.10000000000001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2.1</v>
      </c>
      <c r="C80" s="22">
        <v>8.500000000000002</v>
      </c>
      <c r="D80" s="67"/>
      <c r="E80" s="79"/>
      <c r="F80" s="79"/>
      <c r="G80" s="79">
        <v>6</v>
      </c>
      <c r="H80" s="79"/>
      <c r="I80" s="79"/>
      <c r="J80" s="80"/>
      <c r="K80" s="79"/>
      <c r="L80" s="79"/>
      <c r="M80" s="80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6.1</v>
      </c>
      <c r="AG80" s="89">
        <f t="shared" si="16"/>
        <v>4.500000000000002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17339.2+3000-1991</f>
        <v>18348.2</v>
      </c>
      <c r="C89" s="22">
        <v>2162.000000000001</v>
      </c>
      <c r="D89" s="67"/>
      <c r="E89" s="67">
        <v>60.3</v>
      </c>
      <c r="F89" s="67"/>
      <c r="G89" s="67">
        <v>794.6</v>
      </c>
      <c r="H89" s="67">
        <v>1729.3</v>
      </c>
      <c r="I89" s="67"/>
      <c r="J89" s="67"/>
      <c r="K89" s="67">
        <v>2357</v>
      </c>
      <c r="L89" s="67">
        <v>1916.4</v>
      </c>
      <c r="M89" s="72">
        <v>610.8</v>
      </c>
      <c r="N89" s="67">
        <v>432.8</v>
      </c>
      <c r="O89" s="67"/>
      <c r="P89" s="67"/>
      <c r="Q89" s="67">
        <v>777.3</v>
      </c>
      <c r="R89" s="67">
        <v>690.7</v>
      </c>
      <c r="S89" s="72">
        <v>110.8</v>
      </c>
      <c r="T89" s="72"/>
      <c r="U89" s="67"/>
      <c r="V89" s="67">
        <v>5866.7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15346.7</v>
      </c>
      <c r="AG89" s="72">
        <f t="shared" si="16"/>
        <v>5163.5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3773.6</v>
      </c>
      <c r="AG90" s="72">
        <f t="shared" si="16"/>
        <v>1886.7999999999997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6754.9</v>
      </c>
      <c r="AG92" s="72">
        <f t="shared" si="16"/>
        <v>3990.9999999999964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15927.699999999999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17463.5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567.3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7746.900000000001</v>
      </c>
      <c r="T94" s="82">
        <f t="shared" si="17"/>
        <v>19571.000000000004</v>
      </c>
      <c r="U94" s="82">
        <f t="shared" si="17"/>
        <v>40987.70000000001</v>
      </c>
      <c r="V94" s="82">
        <f t="shared" si="17"/>
        <v>15957.900000000001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192683.40000000005</v>
      </c>
      <c r="AG94" s="83">
        <f>AG10+AG15+AG24+AG33+AG47+AG52+AG54+AG61+AG62+AG69+AG71+AG72+AG76+AG81+AG82+AG83+AG88+AG89+AG90+AG91+AG70+AG40+AG92</f>
        <v>85059.30000000003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27492.499999999996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</v>
      </c>
      <c r="V95" s="67">
        <f t="shared" si="18"/>
        <v>6307.200000000001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78450.7</v>
      </c>
      <c r="AG95" s="71">
        <f>B95+C95-AF95</f>
        <v>13840.86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908.6</v>
      </c>
      <c r="M96" s="72">
        <f t="shared" si="19"/>
        <v>1565.1</v>
      </c>
      <c r="N96" s="67">
        <f t="shared" si="19"/>
        <v>156.99999999999997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7.5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11721</v>
      </c>
      <c r="AG96" s="71">
        <f>B96+C96-AF96</f>
        <v>19468.199999999997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413.9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5634.200000000001</v>
      </c>
      <c r="AG98" s="71">
        <f>B98+C98-AF98</f>
        <v>3135.699999999999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2474.7000000000003</v>
      </c>
      <c r="S99" s="67">
        <f t="shared" si="22"/>
        <v>211.2</v>
      </c>
      <c r="T99" s="67">
        <f t="shared" si="22"/>
        <v>518.4</v>
      </c>
      <c r="U99" s="67">
        <f t="shared" si="22"/>
        <v>568</v>
      </c>
      <c r="V99" s="67">
        <f t="shared" si="22"/>
        <v>38.4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6910.899999999999</v>
      </c>
      <c r="AG99" s="71">
        <f>B99+C99-AF99</f>
        <v>3289.300000000002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13473.7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12419.1</v>
      </c>
      <c r="M100" s="92">
        <f t="shared" si="24"/>
        <v>3462.700000000003</v>
      </c>
      <c r="N100" s="84">
        <f t="shared" si="24"/>
        <v>3112.5</v>
      </c>
      <c r="O100" s="84">
        <f t="shared" si="24"/>
        <v>534.0999999999999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832.4000000000001</v>
      </c>
      <c r="S100" s="84">
        <f t="shared" si="24"/>
        <v>6857.500000000001</v>
      </c>
      <c r="T100" s="84">
        <f t="shared" si="24"/>
        <v>17227.600000000002</v>
      </c>
      <c r="U100" s="84">
        <f t="shared" si="24"/>
        <v>2671.900000000014</v>
      </c>
      <c r="V100" s="84">
        <f t="shared" si="24"/>
        <v>9359.800000000001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89965.90000000007</v>
      </c>
      <c r="AG100" s="84">
        <f>AG94-AG95-AG96-AG97-AG98-AG99</f>
        <v>45309.240000000034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2019-04-24T14:15:13Z</cp:lastPrinted>
  <dcterms:created xsi:type="dcterms:W3CDTF">2002-11-05T08:53:00Z</dcterms:created>
  <dcterms:modified xsi:type="dcterms:W3CDTF">2019-04-24T14:15:45Z</dcterms:modified>
  <cp:category/>
  <cp:version/>
  <cp:contentType/>
  <cp:contentStatus/>
</cp:coreProperties>
</file>